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hisWorkbook" defaultThemeVersion="124226"/>
  <bookViews>
    <workbookView xWindow="14505" yWindow="-15" windowWidth="14310" windowHeight="12840" firstSheet="1" activeTab="1"/>
  </bookViews>
  <sheets>
    <sheet name="Pokyny pro vyplnění" sheetId="11" state="hidden" r:id="rId1"/>
    <sheet name="Stavba" sheetId="1" r:id="rId2"/>
    <sheet name="VzorPolozky" sheetId="10" state="hidden" r:id="rId3"/>
    <sheet name="Rozpočet Pol" sheetId="12" r:id="rId4"/>
  </sheets>
  <externalReferences>
    <externalReference r:id="rId5"/>
  </externalReferences>
  <definedNames>
    <definedName name="CelkemDPHVypocet" localSheetId="1">Stavba!$H$40</definedName>
    <definedName name="CenaCelkem">Stavba!$G$29</definedName>
    <definedName name="CenaCelkemBezDPH">Stavba!$G$28</definedName>
    <definedName name="CenaCelkemVypocet" localSheetId="1">Stavba!$I$40</definedName>
    <definedName name="cisloobjektu">Stavba!$C$3</definedName>
    <definedName name="CisloRozpoctu">'[1]Krycí list'!$C$2</definedName>
    <definedName name="CisloStavby" localSheetId="1">Stavba!$C$2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Stavba!$D$3</definedName>
    <definedName name="NazevRozpoctu">'[1]Krycí list'!$D$2</definedName>
    <definedName name="NazevStavby" localSheetId="1">Stavba!$D$2</definedName>
    <definedName name="nazevstavby">'[1]Krycí list'!$C$7</definedName>
    <definedName name="NazevStavebnihoRozpoctu">Stavba!$E$4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'Rozpočet Pol'!$A$1:$U$55</definedName>
    <definedName name="_xlnm.Print_Area" localSheetId="1">Stavba!$A$1:$J$53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Stavba!$F$40</definedName>
    <definedName name="ZakladDPHZakl">Stavba!$G$25</definedName>
    <definedName name="ZakladDPHZaklVypocet" localSheetId="1">Stavba!$G$40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45621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2" l="1"/>
  <c r="G11" i="12"/>
  <c r="G12" i="12"/>
  <c r="G13" i="12"/>
  <c r="G14" i="12"/>
  <c r="G15" i="12"/>
  <c r="G16" i="12"/>
  <c r="G17" i="12"/>
  <c r="G18" i="12"/>
  <c r="G19" i="12"/>
  <c r="G20" i="12"/>
  <c r="G21" i="12"/>
  <c r="G9" i="12"/>
  <c r="G8" i="12" s="1"/>
  <c r="I47" i="1" s="1"/>
  <c r="G24" i="12"/>
  <c r="G25" i="12"/>
  <c r="G23" i="12"/>
  <c r="G28" i="12"/>
  <c r="G29" i="12"/>
  <c r="G30" i="12"/>
  <c r="G31" i="12"/>
  <c r="G32" i="12"/>
  <c r="G33" i="12"/>
  <c r="G34" i="12"/>
  <c r="G35" i="12"/>
  <c r="G27" i="12"/>
  <c r="G26" i="12"/>
  <c r="I49" i="1" s="1"/>
  <c r="G38" i="12"/>
  <c r="G39" i="12"/>
  <c r="G40" i="12"/>
  <c r="G41" i="12"/>
  <c r="G42" i="12"/>
  <c r="G43" i="12"/>
  <c r="G44" i="12"/>
  <c r="G37" i="12"/>
  <c r="G36" i="12" s="1"/>
  <c r="I50" i="1" s="1"/>
  <c r="G46" i="12"/>
  <c r="G45" i="12" s="1"/>
  <c r="I51" i="1" s="1"/>
  <c r="G47" i="12"/>
  <c r="G49" i="12"/>
  <c r="G50" i="12"/>
  <c r="G51" i="12"/>
  <c r="G52" i="12"/>
  <c r="G22" i="12" l="1"/>
  <c r="I48" i="1" s="1"/>
  <c r="G53" i="12"/>
  <c r="G48" i="12" s="1"/>
  <c r="I52" i="1" l="1"/>
  <c r="I19" i="1"/>
  <c r="I53" i="1"/>
  <c r="I17" i="1"/>
  <c r="I21" i="1" s="1"/>
  <c r="G29" i="1" s="1"/>
  <c r="I9" i="12"/>
  <c r="K9" i="12"/>
  <c r="M9" i="12"/>
  <c r="O9" i="12"/>
  <c r="Q9" i="12"/>
  <c r="U9" i="12"/>
  <c r="I10" i="12"/>
  <c r="K10" i="12"/>
  <c r="M10" i="12"/>
  <c r="O10" i="12"/>
  <c r="Q10" i="12"/>
  <c r="U10" i="12"/>
  <c r="I11" i="12"/>
  <c r="K11" i="12"/>
  <c r="M11" i="12"/>
  <c r="O11" i="12"/>
  <c r="Q11" i="12"/>
  <c r="U11" i="12"/>
  <c r="I12" i="12"/>
  <c r="K12" i="12"/>
  <c r="M12" i="12"/>
  <c r="O12" i="12"/>
  <c r="Q12" i="12"/>
  <c r="U12" i="12"/>
  <c r="I13" i="12"/>
  <c r="K13" i="12"/>
  <c r="M13" i="12"/>
  <c r="O13" i="12"/>
  <c r="Q13" i="12"/>
  <c r="U13" i="12"/>
  <c r="I14" i="12"/>
  <c r="K14" i="12"/>
  <c r="M14" i="12"/>
  <c r="O14" i="12"/>
  <c r="Q14" i="12"/>
  <c r="U14" i="12"/>
  <c r="I15" i="12"/>
  <c r="K15" i="12"/>
  <c r="M15" i="12"/>
  <c r="O15" i="12"/>
  <c r="Q15" i="12"/>
  <c r="U15" i="12"/>
  <c r="I16" i="12"/>
  <c r="K16" i="12"/>
  <c r="M16" i="12"/>
  <c r="O16" i="12"/>
  <c r="Q16" i="12"/>
  <c r="U16" i="12"/>
  <c r="I17" i="12"/>
  <c r="K17" i="12"/>
  <c r="M17" i="12"/>
  <c r="O17" i="12"/>
  <c r="Q17" i="12"/>
  <c r="U17" i="12"/>
  <c r="I18" i="12"/>
  <c r="K18" i="12"/>
  <c r="M18" i="12"/>
  <c r="O18" i="12"/>
  <c r="Q18" i="12"/>
  <c r="U18" i="12"/>
  <c r="I19" i="12"/>
  <c r="K19" i="12"/>
  <c r="M19" i="12"/>
  <c r="O19" i="12"/>
  <c r="Q19" i="12"/>
  <c r="U19" i="12"/>
  <c r="I20" i="12"/>
  <c r="K20" i="12"/>
  <c r="M20" i="12"/>
  <c r="O20" i="12"/>
  <c r="Q20" i="12"/>
  <c r="U20" i="12"/>
  <c r="I21" i="12"/>
  <c r="K21" i="12"/>
  <c r="M21" i="12"/>
  <c r="O21" i="12"/>
  <c r="Q21" i="12"/>
  <c r="U21" i="12"/>
  <c r="I23" i="12"/>
  <c r="K23" i="12"/>
  <c r="M23" i="12"/>
  <c r="O23" i="12"/>
  <c r="Q23" i="12"/>
  <c r="U23" i="12"/>
  <c r="I24" i="12"/>
  <c r="K24" i="12"/>
  <c r="M24" i="12"/>
  <c r="O24" i="12"/>
  <c r="Q24" i="12"/>
  <c r="U24" i="12"/>
  <c r="I25" i="12"/>
  <c r="K25" i="12"/>
  <c r="M25" i="12"/>
  <c r="O25" i="12"/>
  <c r="Q25" i="12"/>
  <c r="U25" i="12"/>
  <c r="I27" i="12"/>
  <c r="K27" i="12"/>
  <c r="M27" i="12"/>
  <c r="O27" i="12"/>
  <c r="Q27" i="12"/>
  <c r="U27" i="12"/>
  <c r="I28" i="12"/>
  <c r="K28" i="12"/>
  <c r="M28" i="12"/>
  <c r="O28" i="12"/>
  <c r="Q28" i="12"/>
  <c r="U28" i="12"/>
  <c r="I29" i="12"/>
  <c r="K29" i="12"/>
  <c r="M29" i="12"/>
  <c r="O29" i="12"/>
  <c r="Q29" i="12"/>
  <c r="U29" i="12"/>
  <c r="I30" i="12"/>
  <c r="K30" i="12"/>
  <c r="M30" i="12"/>
  <c r="O30" i="12"/>
  <c r="Q30" i="12"/>
  <c r="U30" i="12"/>
  <c r="I31" i="12"/>
  <c r="K31" i="12"/>
  <c r="M31" i="12"/>
  <c r="O31" i="12"/>
  <c r="Q31" i="12"/>
  <c r="U31" i="12"/>
  <c r="I32" i="12"/>
  <c r="K32" i="12"/>
  <c r="M32" i="12"/>
  <c r="O32" i="12"/>
  <c r="Q32" i="12"/>
  <c r="U32" i="12"/>
  <c r="I33" i="12"/>
  <c r="K33" i="12"/>
  <c r="M33" i="12"/>
  <c r="O33" i="12"/>
  <c r="Q33" i="12"/>
  <c r="U33" i="12"/>
  <c r="I34" i="12"/>
  <c r="K34" i="12"/>
  <c r="M34" i="12"/>
  <c r="O34" i="12"/>
  <c r="Q34" i="12"/>
  <c r="U34" i="12"/>
  <c r="I35" i="12"/>
  <c r="K35" i="12"/>
  <c r="M35" i="12"/>
  <c r="O35" i="12"/>
  <c r="Q35" i="12"/>
  <c r="U35" i="12"/>
  <c r="I37" i="12"/>
  <c r="K37" i="12"/>
  <c r="M37" i="12"/>
  <c r="O37" i="12"/>
  <c r="Q37" i="12"/>
  <c r="U37" i="12"/>
  <c r="I38" i="12"/>
  <c r="K38" i="12"/>
  <c r="M38" i="12"/>
  <c r="O38" i="12"/>
  <c r="Q38" i="12"/>
  <c r="U38" i="12"/>
  <c r="I39" i="12"/>
  <c r="K39" i="12"/>
  <c r="M39" i="12"/>
  <c r="O39" i="12"/>
  <c r="Q39" i="12"/>
  <c r="U39" i="12"/>
  <c r="I40" i="12"/>
  <c r="K40" i="12"/>
  <c r="M40" i="12"/>
  <c r="O40" i="12"/>
  <c r="Q40" i="12"/>
  <c r="U40" i="12"/>
  <c r="I41" i="12"/>
  <c r="K41" i="12"/>
  <c r="M41" i="12"/>
  <c r="O41" i="12"/>
  <c r="Q41" i="12"/>
  <c r="U41" i="12"/>
  <c r="I42" i="12"/>
  <c r="K42" i="12"/>
  <c r="M42" i="12"/>
  <c r="O42" i="12"/>
  <c r="Q42" i="12"/>
  <c r="U42" i="12"/>
  <c r="I43" i="12"/>
  <c r="K43" i="12"/>
  <c r="M43" i="12"/>
  <c r="O43" i="12"/>
  <c r="Q43" i="12"/>
  <c r="U43" i="12"/>
  <c r="I44" i="12"/>
  <c r="K44" i="12"/>
  <c r="M44" i="12"/>
  <c r="O44" i="12"/>
  <c r="Q44" i="12"/>
  <c r="U44" i="12"/>
  <c r="I46" i="12"/>
  <c r="K46" i="12"/>
  <c r="M46" i="12"/>
  <c r="O46" i="12"/>
  <c r="Q46" i="12"/>
  <c r="U46" i="12"/>
  <c r="I47" i="12"/>
  <c r="I45" i="12" s="1"/>
  <c r="K47" i="12"/>
  <c r="M47" i="12"/>
  <c r="M45" i="12" s="1"/>
  <c r="O47" i="12"/>
  <c r="O45" i="12" s="1"/>
  <c r="Q47" i="12"/>
  <c r="Q45" i="12" s="1"/>
  <c r="U47" i="12"/>
  <c r="I49" i="12"/>
  <c r="K49" i="12"/>
  <c r="M49" i="12"/>
  <c r="O49" i="12"/>
  <c r="Q49" i="12"/>
  <c r="U49" i="12"/>
  <c r="I50" i="12"/>
  <c r="K50" i="12"/>
  <c r="M50" i="12"/>
  <c r="O50" i="12"/>
  <c r="Q50" i="12"/>
  <c r="U50" i="12"/>
  <c r="I51" i="12"/>
  <c r="K51" i="12"/>
  <c r="M51" i="12"/>
  <c r="O51" i="12"/>
  <c r="Q51" i="12"/>
  <c r="U51" i="12"/>
  <c r="I52" i="12"/>
  <c r="K52" i="12"/>
  <c r="M52" i="12"/>
  <c r="O52" i="12"/>
  <c r="Q52" i="12"/>
  <c r="U52" i="12"/>
  <c r="I53" i="12"/>
  <c r="K53" i="12"/>
  <c r="M53" i="12"/>
  <c r="O53" i="12"/>
  <c r="Q53" i="12"/>
  <c r="U53" i="12"/>
  <c r="F40" i="1"/>
  <c r="G40" i="1"/>
  <c r="H40" i="1"/>
  <c r="I40" i="1"/>
  <c r="J28" i="1"/>
  <c r="J26" i="1"/>
  <c r="G38" i="1"/>
  <c r="F38" i="1"/>
  <c r="H32" i="1"/>
  <c r="J23" i="1"/>
  <c r="J24" i="1"/>
  <c r="J25" i="1"/>
  <c r="J27" i="1"/>
  <c r="E24" i="1"/>
  <c r="E26" i="1"/>
  <c r="J39" i="1"/>
  <c r="J40" i="1" l="1"/>
  <c r="U48" i="12"/>
  <c r="O48" i="12"/>
  <c r="K48" i="12"/>
  <c r="U36" i="12"/>
  <c r="O36" i="12"/>
  <c r="K36" i="12"/>
  <c r="Q26" i="12"/>
  <c r="M26" i="12"/>
  <c r="I26" i="12"/>
  <c r="U22" i="12"/>
  <c r="O22" i="12"/>
  <c r="K22" i="12"/>
  <c r="Q8" i="12"/>
  <c r="M8" i="12"/>
  <c r="I8" i="12"/>
  <c r="Q48" i="12"/>
  <c r="I48" i="12"/>
  <c r="M48" i="12"/>
  <c r="U45" i="12"/>
  <c r="K45" i="12"/>
  <c r="M36" i="12"/>
  <c r="Q36" i="12"/>
  <c r="I36" i="12"/>
  <c r="O26" i="12"/>
  <c r="U26" i="12"/>
  <c r="K26" i="12"/>
  <c r="Q22" i="12"/>
  <c r="I22" i="12"/>
  <c r="M22" i="12"/>
  <c r="U8" i="12"/>
  <c r="O8" i="12"/>
  <c r="K8" i="12"/>
</calcChain>
</file>

<file path=xl/comments1.xml><?xml version="1.0" encoding="utf-8"?>
<comments xmlns="http://schemas.openxmlformats.org/spreadsheetml/2006/main">
  <authors>
    <author>Radim Štěpánek</author>
  </authors>
  <commentList>
    <comment ref="D11" author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<sst xmlns="http://schemas.openxmlformats.org/spreadsheetml/2006/main" count="274" uniqueCount="149">
  <si>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</si>
  <si>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</si>
  <si>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</si>
  <si>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</si>
  <si>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</si>
  <si>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</si>
  <si>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</si>
  <si>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</si>
  <si>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</si>
  <si>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</si>
  <si>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</si>
  <si>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</si>
  <si>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</si>
  <si>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</si>
  <si>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</si>
  <si>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</si>
  <si>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</si>
  <si>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</si>
  <si>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</si>
  <si>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</si>
  <si>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</si>
  <si>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</si>
  <si>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</si>
  <si>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</si>
  <si>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</si>
  <si>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</si>
  <si>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</si>
  <si>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</si>
  <si>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</si>
  <si>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</si>
  <si>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</si>
  <si>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</si>
  <si>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</si>
  <si>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</si>
  <si>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</si>
  <si>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</si>
  <si>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</si>
  <si>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</si>
  <si>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</si>
  <si>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Zakázka:</t>
  </si>
  <si>
    <t>Z:</t>
  </si>
  <si>
    <t>Položkový rozpočet</t>
  </si>
  <si>
    <t xml:space="preserve">KOBEŘICE </t>
  </si>
  <si>
    <t>Rozpočet:</t>
  </si>
  <si>
    <t>Misto</t>
  </si>
  <si>
    <t>ŠKOLKA UL. SLEZSKÁ KOBEŘICE</t>
  </si>
  <si>
    <t>Obec Kobeřice</t>
  </si>
  <si>
    <t>Hlučínská 888</t>
  </si>
  <si>
    <t>Kobeřice</t>
  </si>
  <si>
    <t>74727</t>
  </si>
  <si>
    <t>00300241</t>
  </si>
  <si>
    <t>CZ00300241</t>
  </si>
  <si>
    <t>Rozpočet</t>
  </si>
  <si>
    <t>Celkem za stavbu</t>
  </si>
  <si>
    <t>CZK</t>
  </si>
  <si>
    <t>Rekapitulace dílů</t>
  </si>
  <si>
    <t>Typ dílu</t>
  </si>
  <si>
    <t>712</t>
  </si>
  <si>
    <t>Živičné krytiny</t>
  </si>
  <si>
    <t>762</t>
  </si>
  <si>
    <t>Konstrukce tesařské</t>
  </si>
  <si>
    <t>764</t>
  </si>
  <si>
    <t>Konstrukce klempířské</t>
  </si>
  <si>
    <t>765</t>
  </si>
  <si>
    <t>Krytiny tvrdé</t>
  </si>
  <si>
    <t>766</t>
  </si>
  <si>
    <t>Konstrukce truhlářské</t>
  </si>
  <si>
    <t>VN</t>
  </si>
  <si>
    <t>ON</t>
  </si>
  <si>
    <t>S:</t>
  </si>
  <si>
    <t>#TypZaznamu#</t>
  </si>
  <si>
    <t>STA</t>
  </si>
  <si>
    <t>OBJ</t>
  </si>
  <si>
    <t>ROZ</t>
  </si>
  <si>
    <t>C:</t>
  </si>
  <si>
    <t>CAS_STR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</si>
  <si>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</si>
  <si>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</si>
  <si>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</si>
  <si>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</si>
  <si>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</si>
  <si>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</si>
  <si>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</si>
  <si>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</si>
  <si>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</si>
  <si>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</si>
  <si>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</si>
  <si>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</si>
  <si>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</si>
  <si>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</si>
  <si>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</si>
  <si>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</si>
  <si>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</si>
  <si>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</si>
  <si>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</si>
  <si>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</si>
  <si>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Přesun hmot pro povlakové krytiny, výšky do 12 m</t>
  </si>
  <si>
    <t>t</t>
  </si>
  <si>
    <t>POL1_0</t>
  </si>
  <si>
    <t>Fólie hydroizolační PVC-P, DEKPLAN 76 tl. 1,8 mm, střešní</t>
  </si>
  <si>
    <t>m2</t>
  </si>
  <si>
    <t>POL3_0</t>
  </si>
  <si>
    <t>Atiková okapnice VIPLANYL rš 250 mm</t>
  </si>
  <si>
    <t>m</t>
  </si>
  <si>
    <t>Stěnová lišta vyhnutá VIPLANYL rš 70 mm</t>
  </si>
  <si>
    <t>Rohová lišta vnitřní VIPLANYL rš 200 mm</t>
  </si>
  <si>
    <t>Závětrná lišta VIPLANYL rš 250 mm</t>
  </si>
  <si>
    <t>Geotextilie netkaná FILTEK 300 g/m2</t>
  </si>
  <si>
    <t>Povlaková krytina střech do 10°, termoplasty, fólie  tl. 1,8 mm</t>
  </si>
  <si>
    <t>LOMANCO HLACICE BIB 12</t>
  </si>
  <si>
    <t>KS</t>
  </si>
  <si>
    <t>Tvarovka detailová TOPWET TW KUZ, kužel</t>
  </si>
  <si>
    <t>kus</t>
  </si>
  <si>
    <t>Tvarovka detailová TOPWET TW VLN, vlnovec</t>
  </si>
  <si>
    <t>TWP 110 PVC, prostup pro kabely s manžetou DEKPLAN</t>
  </si>
  <si>
    <t>TWOP 110 PVC Střešní komínek s napojením na potrub</t>
  </si>
  <si>
    <t>Bednění střech z prken na sraz, prkna tloušťky 24 mm, včetně dodávky</t>
  </si>
  <si>
    <t>Montáž kontralatí na vruty, s těsnicí pěnou</t>
  </si>
  <si>
    <t>Spojovací a ochranné prostředky pro střechy</t>
  </si>
  <si>
    <t>m3</t>
  </si>
  <si>
    <t>Demontáž žlabů půlkruh. rovných, rš 330 mm, do 30°</t>
  </si>
  <si>
    <t>Demontáž háků, sklon do 30°</t>
  </si>
  <si>
    <t>Demontáž závětrné lišty, rš 250 a 330 mm, do 45°</t>
  </si>
  <si>
    <t>Demontáž oplechování zdí,rš od 330 do 500 mm</t>
  </si>
  <si>
    <t>Demontáž kolen horních dvojitých,75 a 100 mm</t>
  </si>
  <si>
    <t>Demontáž krytiny, tabule 2 x 1 m, nad 25 m2, do 30°</t>
  </si>
  <si>
    <t>Žlaby TiZn plech, podokapní půlkruhové, rš 330 mm</t>
  </si>
  <si>
    <t>Odpadní trouby z Ti Zn plechu, kruhové, D 120 mm</t>
  </si>
  <si>
    <t>Pás větrací okapní ALU 80 mm délka 5 m</t>
  </si>
  <si>
    <t>Demontáž vláknocem.čtverců na bednění, do suti</t>
  </si>
  <si>
    <t>Demontáž podstřešní fólie - LEPENKY</t>
  </si>
  <si>
    <t>Montáž pojistné hydroizolační fólie šikmých střech</t>
  </si>
  <si>
    <t>Páska těsnicí pod kontralatě š. 5 cm</t>
  </si>
  <si>
    <t>Montáž těsnicí pásky pod kontralatě</t>
  </si>
  <si>
    <t>Lepicí páska pro prostupy a přelepy spojů fólií</t>
  </si>
  <si>
    <t>Lepicí polyuretanový tmel pro utěsnění detailů difúzní fólie 310 ml</t>
  </si>
  <si>
    <t>Fólie podstřešní paropropustná , TARUS 210g/m2</t>
  </si>
  <si>
    <t>Montáž střešních oken rozměr 78/98 - 118 cm</t>
  </si>
  <si>
    <t>OKNO VÝLEZOVÉ ROTO</t>
  </si>
  <si>
    <t>HROMOSVOD + REVIZE, (DLE SKUTEČNOSTI) ODHAD</t>
  </si>
  <si>
    <t>KPL</t>
  </si>
  <si>
    <t>JEŘAB NA DEMONTÁŽ, (9500,-/DEN)</t>
  </si>
  <si>
    <t>LEŠENÍ DLE VÝMĚRY A DOBY PRONÁJMU</t>
  </si>
  <si>
    <t>DEMONTÁŽ STÁVAJICÍHO HROMOSVODU - NASTŘEŠNÍ ČÁST</t>
  </si>
  <si>
    <t>ZÁDRŽNÝ SYSTEM PRO BUDOUCÍ REVIZE</t>
  </si>
  <si>
    <t/>
  </si>
  <si>
    <t>END</t>
  </si>
  <si>
    <t>Miroslav Břemek</t>
  </si>
  <si>
    <t>OPRAVA STŘEŠNÍ KRYTINY - MŠ UL. SLEZSKÁ KOBEŘICE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</si>
</sst>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17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9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8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49" fontId="8" fillId="0" borderId="6" xfId="0" applyNumberFormat="1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indent="1"/>
    </xf>
    <xf numFmtId="49" fontId="6" fillId="3" borderId="0" xfId="0" applyNumberFormat="1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 indent="1"/>
    </xf>
    <xf numFmtId="0" fontId="8" fillId="3" borderId="0" xfId="0" applyFont="1" applyFill="1" applyBorder="1" applyAlignment="1">
      <alignment horizontal="left" vertical="center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49" fontId="8" fillId="3" borderId="6" xfId="0" applyNumberFormat="1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6" xfId="0" applyFont="1" applyFill="1" applyBorder="1" applyAlignment="1"/>
    <xf numFmtId="0" fontId="8" fillId="3" borderId="8" xfId="0" applyFont="1" applyFill="1" applyBorder="1" applyAlignment="1"/>
    <xf numFmtId="49" fontId="8" fillId="0" borderId="0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49" fontId="0" fillId="0" borderId="0" xfId="0" applyNumberFormat="1"/>
    <xf numFmtId="4" fontId="0" fillId="0" borderId="0" xfId="0" applyNumberFormat="1"/>
    <xf numFmtId="4" fontId="0" fillId="0" borderId="0" xfId="0" applyNumberFormat="1" applyAlignment="1"/>
    <xf numFmtId="3" fontId="0" fillId="0" borderId="26" xfId="0" applyNumberFormat="1" applyBorder="1"/>
    <xf numFmtId="3" fontId="0" fillId="4" borderId="30" xfId="0" applyNumberFormat="1" applyFill="1" applyBorder="1" applyAlignment="1"/>
    <xf numFmtId="3" fontId="7" fillId="3" borderId="27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 wrapText="1"/>
    </xf>
    <xf numFmtId="3" fontId="7" fillId="3" borderId="28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 applyAlignment="1"/>
    <xf numFmtId="3" fontId="0" fillId="0" borderId="29" xfId="0" applyNumberFormat="1" applyBorder="1" applyAlignment="1"/>
    <xf numFmtId="0" fontId="2" fillId="0" borderId="0" xfId="0" applyFont="1" applyAlignment="1">
      <alignment horizontal="center" shrinkToFit="1"/>
    </xf>
    <xf numFmtId="3" fontId="10" fillId="3" borderId="28" xfId="0" applyNumberFormat="1" applyFont="1" applyFill="1" applyBorder="1" applyAlignment="1">
      <alignment horizontal="center" vertical="center" wrapText="1" shrinkToFit="1"/>
    </xf>
    <xf numFmtId="3" fontId="7" fillId="3" borderId="28" xfId="0" applyNumberFormat="1" applyFont="1" applyFill="1" applyBorder="1" applyAlignment="1">
      <alignment horizontal="center" vertical="center" wrapText="1" shrinkToFit="1"/>
    </xf>
    <xf numFmtId="3" fontId="3" fillId="0" borderId="29" xfId="0" applyNumberFormat="1" applyFont="1" applyBorder="1" applyAlignment="1">
      <alignment horizontal="right" wrapText="1" shrinkToFit="1"/>
    </xf>
    <xf numFmtId="3" fontId="3" fillId="0" borderId="29" xfId="0" applyNumberFormat="1" applyFont="1" applyBorder="1" applyAlignment="1">
      <alignment horizontal="right" shrinkToFit="1"/>
    </xf>
    <xf numFmtId="3" fontId="0" fillId="0" borderId="29" xfId="0" applyNumberFormat="1" applyBorder="1" applyAlignment="1">
      <alignment shrinkToFit="1"/>
    </xf>
    <xf numFmtId="3" fontId="0" fillId="4" borderId="30" xfId="0" applyNumberFormat="1" applyFill="1" applyBorder="1" applyAlignment="1">
      <alignment wrapText="1" shrinkToFit="1"/>
    </xf>
    <xf numFmtId="3" fontId="0" fillId="4" borderId="30" xfId="0" applyNumberFormat="1" applyFill="1" applyBorder="1" applyAlignment="1">
      <alignment shrinkToFit="1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49" fontId="7" fillId="0" borderId="26" xfId="0" applyNumberFormat="1" applyFont="1" applyBorder="1" applyAlignment="1">
      <alignment vertical="center"/>
    </xf>
    <xf numFmtId="0" fontId="15" fillId="3" borderId="36" xfId="0" applyFont="1" applyFill="1" applyBorder="1" applyAlignment="1">
      <alignment horizontal="center" vertical="center" wrapText="1"/>
    </xf>
    <xf numFmtId="0" fontId="15" fillId="3" borderId="18" xfId="0" applyFont="1" applyFill="1" applyBorder="1" applyAlignment="1">
      <alignment horizontal="center" vertical="center" wrapText="1"/>
    </xf>
    <xf numFmtId="0" fontId="7" fillId="4" borderId="10" xfId="0" applyFont="1" applyFill="1" applyBorder="1"/>
    <xf numFmtId="0" fontId="7" fillId="4" borderId="6" xfId="0" applyFont="1" applyFill="1" applyBorder="1"/>
    <xf numFmtId="0" fontId="15" fillId="3" borderId="35" xfId="0" applyFont="1" applyFill="1" applyBorder="1" applyAlignment="1">
      <alignment horizontal="center" vertical="center" wrapText="1"/>
    </xf>
    <xf numFmtId="49" fontId="7" fillId="0" borderId="36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0" borderId="38" xfId="0" applyNumberFormat="1" applyFont="1" applyBorder="1" applyAlignment="1">
      <alignment horizontal="center" vertical="center"/>
    </xf>
    <xf numFmtId="4" fontId="7" fillId="0" borderId="38" xfId="0" applyNumberFormat="1" applyFont="1" applyBorder="1" applyAlignment="1">
      <alignment vertical="center"/>
    </xf>
    <xf numFmtId="4" fontId="7" fillId="4" borderId="38" xfId="0" applyNumberFormat="1" applyFont="1" applyFill="1" applyBorder="1" applyAlignment="1">
      <alignment horizontal="center"/>
    </xf>
    <xf numFmtId="4" fontId="7" fillId="4" borderId="38" xfId="0" applyNumberFormat="1" applyFont="1" applyFill="1" applyBorder="1" applyAlignment="1"/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49" fontId="0" fillId="0" borderId="39" xfId="0" applyNumberFormat="1" applyBorder="1" applyAlignment="1">
      <alignment vertical="center"/>
    </xf>
    <xf numFmtId="49" fontId="0" fillId="0" borderId="40" xfId="0" applyNumberFormat="1" applyBorder="1" applyAlignment="1">
      <alignment vertical="center"/>
    </xf>
    <xf numFmtId="0" fontId="0" fillId="0" borderId="43" xfId="0" applyFont="1" applyBorder="1" applyAlignment="1">
      <alignment vertical="center"/>
    </xf>
    <xf numFmtId="0" fontId="0" fillId="0" borderId="44" xfId="0" applyFont="1" applyBorder="1" applyAlignment="1">
      <alignment vertical="center"/>
    </xf>
    <xf numFmtId="0" fontId="0" fillId="3" borderId="45" xfId="0" applyFill="1" applyBorder="1"/>
    <xf numFmtId="49" fontId="0" fillId="3" borderId="42" xfId="0" applyNumberFormat="1" applyFill="1" applyBorder="1" applyAlignment="1"/>
    <xf numFmtId="49" fontId="0" fillId="3" borderId="42" xfId="0" applyNumberFormat="1" applyFill="1" applyBorder="1"/>
    <xf numFmtId="0" fontId="0" fillId="3" borderId="42" xfId="0" applyFill="1" applyBorder="1"/>
    <xf numFmtId="0" fontId="0" fillId="3" borderId="41" xfId="0" applyFill="1" applyBorder="1"/>
    <xf numFmtId="0" fontId="0" fillId="3" borderId="36" xfId="0" applyFill="1" applyBorder="1"/>
    <xf numFmtId="0" fontId="16" fillId="0" borderId="0" xfId="0" applyFont="1"/>
    <xf numFmtId="0" fontId="16" fillId="0" borderId="26" xfId="0" applyFont="1" applyBorder="1" applyAlignment="1">
      <alignment vertical="top"/>
    </xf>
    <xf numFmtId="0" fontId="0" fillId="3" borderId="10" xfId="0" applyFill="1" applyBorder="1" applyAlignment="1">
      <alignment vertical="top"/>
    </xf>
    <xf numFmtId="0" fontId="0" fillId="3" borderId="35" xfId="0" applyFill="1" applyBorder="1"/>
    <xf numFmtId="49" fontId="0" fillId="3" borderId="35" xfId="0" applyNumberFormat="1" applyFill="1" applyBorder="1"/>
    <xf numFmtId="0" fontId="0" fillId="3" borderId="48" xfId="0" applyFill="1" applyBorder="1" applyAlignment="1">
      <alignment vertical="top"/>
    </xf>
    <xf numFmtId="0" fontId="0" fillId="3" borderId="49" xfId="0" applyFill="1" applyBorder="1" applyAlignment="1">
      <alignment wrapText="1"/>
    </xf>
    <xf numFmtId="0" fontId="16" fillId="0" borderId="26" xfId="0" applyNumberFormat="1" applyFont="1" applyBorder="1" applyAlignment="1">
      <alignment vertical="top"/>
    </xf>
    <xf numFmtId="0" fontId="0" fillId="3" borderId="10" xfId="0" applyNumberFormat="1" applyFill="1" applyBorder="1" applyAlignment="1">
      <alignment vertical="top"/>
    </xf>
    <xf numFmtId="0" fontId="16" fillId="0" borderId="34" xfId="0" applyFont="1" applyBorder="1" applyAlignment="1">
      <alignment vertical="top" shrinkToFit="1"/>
    </xf>
    <xf numFmtId="0" fontId="16" fillId="0" borderId="33" xfId="0" applyFont="1" applyBorder="1" applyAlignment="1">
      <alignment vertical="top" shrinkToFit="1"/>
    </xf>
    <xf numFmtId="0" fontId="16" fillId="0" borderId="26" xfId="0" applyFont="1" applyBorder="1" applyAlignment="1">
      <alignment vertical="top" shrinkToFit="1"/>
    </xf>
    <xf numFmtId="0" fontId="0" fillId="3" borderId="37" xfId="0" applyFill="1" applyBorder="1" applyAlignment="1">
      <alignment vertical="top" shrinkToFit="1"/>
    </xf>
    <xf numFmtId="0" fontId="0" fillId="3" borderId="38" xfId="0" applyFill="1" applyBorder="1" applyAlignment="1">
      <alignment vertical="top" shrinkToFit="1"/>
    </xf>
    <xf numFmtId="0" fontId="0" fillId="3" borderId="10" xfId="0" applyFill="1" applyBorder="1" applyAlignment="1">
      <alignment vertical="top" shrinkToFit="1"/>
    </xf>
    <xf numFmtId="164" fontId="16" fillId="0" borderId="33" xfId="0" applyNumberFormat="1" applyFont="1" applyBorder="1" applyAlignment="1">
      <alignment vertical="top" shrinkToFit="1"/>
    </xf>
    <xf numFmtId="164" fontId="0" fillId="3" borderId="38" xfId="0" applyNumberFormat="1" applyFill="1" applyBorder="1" applyAlignment="1">
      <alignment vertical="top" shrinkToFit="1"/>
    </xf>
    <xf numFmtId="4" fontId="16" fillId="0" borderId="33" xfId="0" applyNumberFormat="1" applyFont="1" applyBorder="1" applyAlignment="1">
      <alignment vertical="top" shrinkToFit="1"/>
    </xf>
    <xf numFmtId="4" fontId="0" fillId="3" borderId="38" xfId="0" applyNumberFormat="1" applyFill="1" applyBorder="1" applyAlignment="1">
      <alignment vertical="top" shrinkToFit="1"/>
    </xf>
    <xf numFmtId="0" fontId="0" fillId="3" borderId="50" xfId="0" applyFill="1" applyBorder="1"/>
    <xf numFmtId="0" fontId="0" fillId="3" borderId="51" xfId="0" applyFill="1" applyBorder="1" applyAlignment="1">
      <alignment wrapText="1"/>
    </xf>
    <xf numFmtId="0" fontId="0" fillId="3" borderId="52" xfId="0" applyFill="1" applyBorder="1" applyAlignment="1">
      <alignment vertical="top"/>
    </xf>
    <xf numFmtId="49" fontId="0" fillId="3" borderId="52" xfId="0" applyNumberFormat="1" applyFill="1" applyBorder="1" applyAlignment="1">
      <alignment vertical="top"/>
    </xf>
    <xf numFmtId="49" fontId="0" fillId="3" borderId="48" xfId="0" applyNumberFormat="1" applyFill="1" applyBorder="1" applyAlignment="1">
      <alignment vertical="top"/>
    </xf>
    <xf numFmtId="0" fontId="0" fillId="3" borderId="53" xfId="0" applyFill="1" applyBorder="1" applyAlignment="1">
      <alignment vertical="top"/>
    </xf>
    <xf numFmtId="164" fontId="0" fillId="3" borderId="48" xfId="0" applyNumberFormat="1" applyFill="1" applyBorder="1" applyAlignment="1">
      <alignment vertical="top"/>
    </xf>
    <xf numFmtId="4" fontId="0" fillId="3" borderId="48" xfId="0" applyNumberFormat="1" applyFill="1" applyBorder="1" applyAlignment="1">
      <alignment vertical="top"/>
    </xf>
    <xf numFmtId="0" fontId="16" fillId="0" borderId="10" xfId="0" applyFont="1" applyBorder="1" applyAlignment="1">
      <alignment vertical="top"/>
    </xf>
    <xf numFmtId="0" fontId="16" fillId="0" borderId="10" xfId="0" applyNumberFormat="1" applyFont="1" applyBorder="1" applyAlignment="1">
      <alignment vertical="top"/>
    </xf>
    <xf numFmtId="0" fontId="16" fillId="0" borderId="37" xfId="0" applyFont="1" applyBorder="1" applyAlignment="1">
      <alignment vertical="top" shrinkToFit="1"/>
    </xf>
    <xf numFmtId="164" fontId="16" fillId="0" borderId="38" xfId="0" applyNumberFormat="1" applyFont="1" applyBorder="1" applyAlignment="1">
      <alignment vertical="top" shrinkToFit="1"/>
    </xf>
    <xf numFmtId="4" fontId="16" fillId="0" borderId="38" xfId="0" applyNumberFormat="1" applyFont="1" applyBorder="1" applyAlignment="1">
      <alignment vertical="top" shrinkToFit="1"/>
    </xf>
    <xf numFmtId="0" fontId="16" fillId="0" borderId="38" xfId="0" applyFont="1" applyBorder="1" applyAlignment="1">
      <alignment vertical="top" shrinkToFit="1"/>
    </xf>
    <xf numFmtId="0" fontId="16" fillId="0" borderId="10" xfId="0" applyFont="1" applyBorder="1" applyAlignment="1">
      <alignment vertical="top" shrinkToFit="1"/>
    </xf>
    <xf numFmtId="0" fontId="16" fillId="0" borderId="33" xfId="0" applyNumberFormat="1" applyFont="1" applyBorder="1" applyAlignment="1">
      <alignment horizontal="left" vertical="top" wrapText="1"/>
    </xf>
    <xf numFmtId="0" fontId="0" fillId="3" borderId="38" xfId="0" applyNumberFormat="1" applyFill="1" applyBorder="1" applyAlignment="1">
      <alignment horizontal="left" vertical="top" wrapText="1"/>
    </xf>
    <xf numFmtId="0" fontId="16" fillId="0" borderId="38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4" fontId="16" fillId="0" borderId="51" xfId="0" applyNumberFormat="1" applyFont="1" applyBorder="1" applyAlignment="1">
      <alignment vertical="top" shrinkToFit="1"/>
    </xf>
    <xf numFmtId="0" fontId="3" fillId="2" borderId="0" xfId="0" applyFont="1" applyFill="1" applyAlignment="1">
      <alignment horizontal="left" wrapText="1"/>
    </xf>
    <xf numFmtId="4" fontId="7" fillId="0" borderId="33" xfId="0" applyNumberFormat="1" applyFont="1" applyBorder="1" applyAlignment="1">
      <alignment vertical="center"/>
    </xf>
    <xf numFmtId="49" fontId="7" fillId="0" borderId="26" xfId="0" applyNumberFormat="1" applyFont="1" applyBorder="1" applyAlignment="1">
      <alignment vertical="center" wrapText="1"/>
    </xf>
    <xf numFmtId="49" fontId="7" fillId="0" borderId="0" xfId="0" applyNumberFormat="1" applyFont="1" applyBorder="1" applyAlignment="1">
      <alignment vertical="center" wrapText="1"/>
    </xf>
    <xf numFmtId="4" fontId="7" fillId="0" borderId="38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 wrapText="1"/>
    </xf>
    <xf numFmtId="49" fontId="7" fillId="0" borderId="6" xfId="0" applyNumberFormat="1" applyFont="1" applyBorder="1" applyAlignment="1">
      <alignment vertical="center" wrapText="1"/>
    </xf>
    <xf numFmtId="4" fontId="7" fillId="4" borderId="38" xfId="0" applyNumberFormat="1" applyFont="1" applyFill="1" applyBorder="1" applyAlignment="1"/>
    <xf numFmtId="49" fontId="8" fillId="0" borderId="6" xfId="0" applyNumberFormat="1" applyFont="1" applyBorder="1" applyAlignment="1">
      <alignment horizontal="left" vertical="center"/>
    </xf>
    <xf numFmtId="0" fontId="8" fillId="0" borderId="6" xfId="0" applyFont="1" applyBorder="1" applyAlignment="1">
      <alignment horizontal="center"/>
    </xf>
    <xf numFmtId="0" fontId="0" fillId="0" borderId="18" xfId="0" applyBorder="1" applyAlignment="1">
      <alignment horizont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3" fontId="0" fillId="0" borderId="12" xfId="0" applyNumberFormat="1" applyBorder="1"/>
    <xf numFmtId="3" fontId="0" fillId="0" borderId="12" xfId="0" applyNumberFormat="1" applyBorder="1" applyAlignment="1">
      <alignment wrapText="1"/>
    </xf>
    <xf numFmtId="3" fontId="0" fillId="4" borderId="31" xfId="0" applyNumberFormat="1" applyFill="1" applyBorder="1"/>
    <xf numFmtId="3" fontId="0" fillId="4" borderId="12" xfId="0" applyNumberFormat="1" applyFill="1" applyBorder="1"/>
    <xf numFmtId="3" fontId="0" fillId="4" borderId="32" xfId="0" applyNumberFormat="1" applyFill="1" applyBorder="1"/>
    <xf numFmtId="0" fontId="15" fillId="3" borderId="35" xfId="0" applyFont="1" applyFill="1" applyBorder="1" applyAlignment="1">
      <alignment horizontal="center" vertical="center" wrapText="1"/>
    </xf>
    <xf numFmtId="4" fontId="7" fillId="0" borderId="35" xfId="0" applyNumberFormat="1" applyFont="1" applyBorder="1" applyAlignment="1">
      <alignment vertical="center"/>
    </xf>
    <xf numFmtId="49" fontId="7" fillId="0" borderId="36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2" fillId="3" borderId="7" xfId="0" applyNumberFormat="1" applyFont="1" applyFill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49" fontId="8" fillId="0" borderId="18" xfId="0" applyNumberFormat="1" applyFont="1" applyBorder="1" applyAlignment="1">
      <alignment horizontal="left" vertic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6" xfId="0" applyNumberFormat="1" applyFont="1" applyBorder="1" applyAlignment="1">
      <alignment horizontal="right" vertical="center" indent="1"/>
    </xf>
    <xf numFmtId="49" fontId="6" fillId="3" borderId="18" xfId="0" applyNumberFormat="1" applyFont="1" applyFill="1" applyBorder="1" applyAlignment="1">
      <alignment horizontal="center" vertical="center" shrinkToFit="1"/>
    </xf>
    <xf numFmtId="0" fontId="6" fillId="3" borderId="18" xfId="0" applyFont="1" applyFill="1" applyBorder="1" applyAlignment="1">
      <alignment horizontal="center" vertical="center" shrinkToFit="1"/>
    </xf>
    <xf numFmtId="0" fontId="6" fillId="3" borderId="19" xfId="0" applyFont="1" applyFill="1" applyBorder="1" applyAlignment="1">
      <alignment horizontal="center" vertical="center" shrinkToFit="1"/>
    </xf>
    <xf numFmtId="1" fontId="0" fillId="0" borderId="6" xfId="0" applyNumberFormat="1" applyFont="1" applyBorder="1" applyAlignment="1">
      <alignment horizontal="right" indent="1"/>
    </xf>
    <xf numFmtId="49" fontId="8" fillId="3" borderId="0" xfId="0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2" fontId="12" fillId="3" borderId="7" xfId="0" applyNumberFormat="1" applyFont="1" applyFill="1" applyBorder="1" applyAlignment="1">
      <alignment horizontal="right" vertical="center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49" fontId="8" fillId="0" borderId="0" xfId="0" applyNumberFormat="1" applyFont="1" applyBorder="1" applyAlignment="1">
      <alignment horizontal="left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6" fillId="0" borderId="0" xfId="0" applyFont="1" applyAlignment="1">
      <alignment horizontal="center"/>
    </xf>
    <xf numFmtId="49" fontId="0" fillId="0" borderId="39" xfId="0" applyNumberFormat="1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46" xfId="0" applyBorder="1" applyAlignment="1">
      <alignment vertical="center"/>
    </xf>
    <xf numFmtId="49" fontId="0" fillId="0" borderId="40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47" xfId="0" applyBorder="1" applyAlignment="1">
      <alignment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tavitel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35" t="s">
        <v>37</v>
      </c>
    </row>
    <row r="2" spans="1:7" ht="57.75" customHeight="1" x14ac:dyDescent="0.2">
      <c r="A2" s="189" t="s">
        <v>38</v>
      </c>
      <c r="B2" s="189"/>
      <c r="C2" s="189"/>
      <c r="D2" s="189"/>
      <c r="E2" s="189"/>
      <c r="F2" s="189"/>
      <c r="G2" s="189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O56"/>
  <sheetViews>
    <sheetView showGridLines="0" tabSelected="1" topLeftCell="B1" zoomScale="85" zoomScaleNormal="85" zoomScaleSheetLayoutView="75" workbookViewId="0">
      <selection activeCell="L35" sqref="L35"/>
    </sheetView>
  </sheetViews>
  <sheetFormatPr defaultColWidth="9" defaultRowHeight="12.75" x14ac:dyDescent="0.2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1" customWidth="1"/>
    <col min="8" max="8" width="12.7109375" customWidth="1"/>
    <col min="9" max="9" width="12.7109375" style="1" customWidth="1"/>
    <col min="10" max="10" width="6.7109375" style="1" customWidth="1"/>
    <col min="11" max="11" width="4.28515625" customWidth="1"/>
    <col min="12" max="15" width="10.7109375" customWidth="1"/>
  </cols>
  <sheetData>
    <row r="1" spans="1:15" ht="33.75" customHeight="1" x14ac:dyDescent="0.2">
      <c r="A1" s="71" t="s">
        <v>35</v>
      </c>
      <c r="B1" s="211" t="s">
        <v>41</v>
      </c>
      <c r="C1" s="212"/>
      <c r="D1" s="212"/>
      <c r="E1" s="212"/>
      <c r="F1" s="212"/>
      <c r="G1" s="212"/>
      <c r="H1" s="212"/>
      <c r="I1" s="212"/>
      <c r="J1" s="213"/>
    </row>
    <row r="2" spans="1:15" ht="23.25" customHeight="1" x14ac:dyDescent="0.2">
      <c r="A2" s="4"/>
      <c r="B2" s="79" t="s">
        <v>39</v>
      </c>
      <c r="C2" s="80"/>
      <c r="D2" s="227" t="s">
        <v>148</v>
      </c>
      <c r="E2" s="228"/>
      <c r="F2" s="228"/>
      <c r="G2" s="228"/>
      <c r="H2" s="228"/>
      <c r="I2" s="228"/>
      <c r="J2" s="229"/>
      <c r="O2" s="2"/>
    </row>
    <row r="3" spans="1:15" ht="23.25" customHeight="1" x14ac:dyDescent="0.2">
      <c r="A3" s="4"/>
      <c r="B3" s="81" t="s">
        <v>44</v>
      </c>
      <c r="C3" s="82"/>
      <c r="D3" s="231" t="s">
        <v>42</v>
      </c>
      <c r="E3" s="232"/>
      <c r="F3" s="232"/>
      <c r="G3" s="232"/>
      <c r="H3" s="232"/>
      <c r="I3" s="232"/>
      <c r="J3" s="233"/>
    </row>
    <row r="4" spans="1:15" ht="23.25" hidden="1" customHeight="1" x14ac:dyDescent="0.2">
      <c r="A4" s="4"/>
      <c r="B4" s="83" t="s">
        <v>43</v>
      </c>
      <c r="C4" s="84"/>
      <c r="D4" s="85"/>
      <c r="E4" s="85"/>
      <c r="F4" s="86"/>
      <c r="G4" s="87"/>
      <c r="H4" s="86"/>
      <c r="I4" s="87"/>
      <c r="J4" s="88"/>
    </row>
    <row r="5" spans="1:15" ht="24" customHeight="1" x14ac:dyDescent="0.2">
      <c r="A5" s="4"/>
      <c r="B5" s="45" t="s">
        <v>21</v>
      </c>
      <c r="C5" s="5"/>
      <c r="D5" s="89" t="s">
        <v>46</v>
      </c>
      <c r="E5" s="25"/>
      <c r="F5" s="25"/>
      <c r="G5" s="25"/>
      <c r="H5" s="27" t="s">
        <v>33</v>
      </c>
      <c r="I5" s="89" t="s">
        <v>50</v>
      </c>
      <c r="J5" s="11"/>
    </row>
    <row r="6" spans="1:15" ht="15.75" customHeight="1" x14ac:dyDescent="0.2">
      <c r="A6" s="4"/>
      <c r="B6" s="39"/>
      <c r="C6" s="25"/>
      <c r="D6" s="89" t="s">
        <v>47</v>
      </c>
      <c r="E6" s="25"/>
      <c r="F6" s="25"/>
      <c r="G6" s="25"/>
      <c r="H6" s="27" t="s">
        <v>34</v>
      </c>
      <c r="I6" s="89" t="s">
        <v>51</v>
      </c>
      <c r="J6" s="11"/>
    </row>
    <row r="7" spans="1:15" ht="15.75" customHeight="1" x14ac:dyDescent="0.2">
      <c r="A7" s="4"/>
      <c r="B7" s="40"/>
      <c r="C7" s="90" t="s">
        <v>49</v>
      </c>
      <c r="D7" s="78" t="s">
        <v>48</v>
      </c>
      <c r="E7" s="32"/>
      <c r="F7" s="32"/>
      <c r="G7" s="32"/>
      <c r="H7" s="34"/>
      <c r="I7" s="32"/>
      <c r="J7" s="49"/>
    </row>
    <row r="8" spans="1:15" ht="24" hidden="1" customHeight="1" x14ac:dyDescent="0.2">
      <c r="A8" s="4"/>
      <c r="B8" s="45" t="s">
        <v>19</v>
      </c>
      <c r="C8" s="5"/>
      <c r="D8" s="33"/>
      <c r="E8" s="5"/>
      <c r="F8" s="5"/>
      <c r="G8" s="43"/>
      <c r="H8" s="27" t="s">
        <v>33</v>
      </c>
      <c r="I8" s="31"/>
      <c r="J8" s="11"/>
    </row>
    <row r="9" spans="1:15" ht="15.75" hidden="1" customHeight="1" x14ac:dyDescent="0.2">
      <c r="A9" s="4"/>
      <c r="B9" s="4"/>
      <c r="C9" s="5"/>
      <c r="D9" s="33"/>
      <c r="E9" s="5"/>
      <c r="F9" s="5"/>
      <c r="G9" s="43"/>
      <c r="H9" s="27" t="s">
        <v>34</v>
      </c>
      <c r="I9" s="31"/>
      <c r="J9" s="11"/>
    </row>
    <row r="10" spans="1:15" ht="15.75" hidden="1" customHeight="1" x14ac:dyDescent="0.2">
      <c r="A10" s="4"/>
      <c r="B10" s="50"/>
      <c r="C10" s="26"/>
      <c r="D10" s="44"/>
      <c r="E10" s="53"/>
      <c r="F10" s="53"/>
      <c r="G10" s="51"/>
      <c r="H10" s="51"/>
      <c r="I10" s="52"/>
      <c r="J10" s="49"/>
    </row>
    <row r="11" spans="1:15" ht="24" customHeight="1" x14ac:dyDescent="0.2">
      <c r="A11" s="4"/>
      <c r="B11" s="45" t="s">
        <v>18</v>
      </c>
      <c r="C11" s="5"/>
      <c r="D11" s="223"/>
      <c r="E11" s="223"/>
      <c r="F11" s="223"/>
      <c r="G11" s="223"/>
      <c r="H11" s="27" t="s">
        <v>33</v>
      </c>
      <c r="I11" s="89"/>
      <c r="J11" s="11"/>
    </row>
    <row r="12" spans="1:15" ht="15.75" customHeight="1" x14ac:dyDescent="0.2">
      <c r="A12" s="4"/>
      <c r="B12" s="39"/>
      <c r="C12" s="25"/>
      <c r="D12" s="237"/>
      <c r="E12" s="237"/>
      <c r="F12" s="237"/>
      <c r="G12" s="237"/>
      <c r="H12" s="27" t="s">
        <v>34</v>
      </c>
      <c r="I12" s="89"/>
      <c r="J12" s="11"/>
    </row>
    <row r="13" spans="1:15" ht="15.75" customHeight="1" x14ac:dyDescent="0.2">
      <c r="A13" s="4"/>
      <c r="B13" s="40"/>
      <c r="C13" s="90"/>
      <c r="D13" s="197"/>
      <c r="E13" s="197"/>
      <c r="F13" s="197"/>
      <c r="G13" s="197"/>
      <c r="H13" s="28"/>
      <c r="I13" s="32"/>
      <c r="J13" s="49"/>
    </row>
    <row r="14" spans="1:15" ht="24" customHeight="1" x14ac:dyDescent="0.2">
      <c r="A14" s="4"/>
      <c r="B14" s="64" t="s">
        <v>20</v>
      </c>
      <c r="C14" s="65"/>
      <c r="D14" s="66" t="s">
        <v>147</v>
      </c>
      <c r="E14" s="67"/>
      <c r="F14" s="67"/>
      <c r="G14" s="67"/>
      <c r="H14" s="68"/>
      <c r="I14" s="67"/>
      <c r="J14" s="69"/>
    </row>
    <row r="15" spans="1:15" ht="32.25" customHeight="1" x14ac:dyDescent="0.2">
      <c r="A15" s="4"/>
      <c r="B15" s="50" t="s">
        <v>31</v>
      </c>
      <c r="C15" s="70"/>
      <c r="D15" s="51"/>
      <c r="E15" s="230"/>
      <c r="F15" s="230"/>
      <c r="G15" s="235"/>
      <c r="H15" s="235"/>
      <c r="I15" s="235" t="s">
        <v>28</v>
      </c>
      <c r="J15" s="236"/>
    </row>
    <row r="16" spans="1:15" ht="23.25" customHeight="1" x14ac:dyDescent="0.2">
      <c r="A16" s="137" t="s">
        <v>23</v>
      </c>
      <c r="B16" s="138" t="s">
        <v>23</v>
      </c>
      <c r="C16" s="56"/>
      <c r="D16" s="57"/>
      <c r="E16" s="200"/>
      <c r="F16" s="201"/>
      <c r="G16" s="200"/>
      <c r="H16" s="201"/>
      <c r="I16" s="200">
        <v>0</v>
      </c>
      <c r="J16" s="220"/>
    </row>
    <row r="17" spans="1:10" ht="23.25" customHeight="1" x14ac:dyDescent="0.2">
      <c r="A17" s="137" t="s">
        <v>24</v>
      </c>
      <c r="B17" s="138" t="s">
        <v>24</v>
      </c>
      <c r="C17" s="56"/>
      <c r="D17" s="57"/>
      <c r="E17" s="200"/>
      <c r="F17" s="201"/>
      <c r="G17" s="200"/>
      <c r="H17" s="201"/>
      <c r="I17" s="200">
        <f>'Rozpočet Pol'!G8+'Rozpočet Pol'!G22+'Rozpočet Pol'!G26+'Rozpočet Pol'!G36+'Rozpočet Pol'!G45</f>
        <v>0</v>
      </c>
      <c r="J17" s="220"/>
    </row>
    <row r="18" spans="1:10" ht="23.25" customHeight="1" x14ac:dyDescent="0.2">
      <c r="A18" s="137" t="s">
        <v>25</v>
      </c>
      <c r="B18" s="138" t="s">
        <v>25</v>
      </c>
      <c r="C18" s="56"/>
      <c r="D18" s="57"/>
      <c r="E18" s="200"/>
      <c r="F18" s="201"/>
      <c r="G18" s="200"/>
      <c r="H18" s="201"/>
      <c r="I18" s="200">
        <v>0</v>
      </c>
      <c r="J18" s="220"/>
    </row>
    <row r="19" spans="1:10" ht="23.25" customHeight="1" x14ac:dyDescent="0.2">
      <c r="A19" s="137" t="s">
        <v>67</v>
      </c>
      <c r="B19" s="138" t="s">
        <v>26</v>
      </c>
      <c r="C19" s="56"/>
      <c r="D19" s="57"/>
      <c r="E19" s="200"/>
      <c r="F19" s="201"/>
      <c r="G19" s="200"/>
      <c r="H19" s="201"/>
      <c r="I19" s="200">
        <f>'Rozpočet Pol'!G48</f>
        <v>0</v>
      </c>
      <c r="J19" s="220"/>
    </row>
    <row r="20" spans="1:10" ht="23.25" customHeight="1" x14ac:dyDescent="0.2">
      <c r="A20" s="137" t="s">
        <v>68</v>
      </c>
      <c r="B20" s="138" t="s">
        <v>27</v>
      </c>
      <c r="C20" s="56"/>
      <c r="D20" s="57"/>
      <c r="E20" s="200"/>
      <c r="F20" s="201"/>
      <c r="G20" s="200"/>
      <c r="H20" s="201"/>
      <c r="I20" s="200">
        <v>0</v>
      </c>
      <c r="J20" s="220"/>
    </row>
    <row r="21" spans="1:10" ht="23.25" customHeight="1" x14ac:dyDescent="0.2">
      <c r="A21" s="4"/>
      <c r="B21" s="72" t="s">
        <v>28</v>
      </c>
      <c r="C21" s="73"/>
      <c r="D21" s="74"/>
      <c r="E21" s="221"/>
      <c r="F21" s="222"/>
      <c r="G21" s="221"/>
      <c r="H21" s="222"/>
      <c r="I21" s="221">
        <f>SUM(I16:J20)</f>
        <v>0</v>
      </c>
      <c r="J21" s="226"/>
    </row>
    <row r="22" spans="1:10" ht="33" customHeight="1" x14ac:dyDescent="0.2">
      <c r="A22" s="4"/>
      <c r="B22" s="63" t="s">
        <v>32</v>
      </c>
      <c r="C22" s="56"/>
      <c r="D22" s="57"/>
      <c r="E22" s="62"/>
      <c r="F22" s="59"/>
      <c r="G22" s="48"/>
      <c r="H22" s="48"/>
      <c r="I22" s="48"/>
      <c r="J22" s="60"/>
    </row>
    <row r="23" spans="1:10" ht="23.25" customHeight="1" x14ac:dyDescent="0.2">
      <c r="A23" s="4"/>
      <c r="B23" s="55" t="s">
        <v>11</v>
      </c>
      <c r="C23" s="56"/>
      <c r="D23" s="57"/>
      <c r="E23" s="58">
        <v>12</v>
      </c>
      <c r="F23" s="59" t="s">
        <v>0</v>
      </c>
      <c r="G23" s="218">
        <v>0</v>
      </c>
      <c r="H23" s="219"/>
      <c r="I23" s="219"/>
      <c r="J23" s="60" t="str">
        <f t="shared" ref="J23:J28" si="0">Mena</f>
        <v>CZK</v>
      </c>
    </row>
    <row r="24" spans="1:10" ht="23.25" customHeight="1" x14ac:dyDescent="0.2">
      <c r="A24" s="4"/>
      <c r="B24" s="55" t="s">
        <v>12</v>
      </c>
      <c r="C24" s="56"/>
      <c r="D24" s="57"/>
      <c r="E24" s="58">
        <f>SazbaDPH1</f>
        <v>12</v>
      </c>
      <c r="F24" s="59" t="s">
        <v>0</v>
      </c>
      <c r="G24" s="224">
        <v>0</v>
      </c>
      <c r="H24" s="225"/>
      <c r="I24" s="225"/>
      <c r="J24" s="60" t="str">
        <f t="shared" si="0"/>
        <v>CZK</v>
      </c>
    </row>
    <row r="25" spans="1:10" ht="23.25" customHeight="1" x14ac:dyDescent="0.2">
      <c r="A25" s="4"/>
      <c r="B25" s="55" t="s">
        <v>13</v>
      </c>
      <c r="C25" s="56"/>
      <c r="D25" s="57"/>
      <c r="E25" s="58">
        <v>21</v>
      </c>
      <c r="F25" s="59" t="s">
        <v>0</v>
      </c>
      <c r="G25" s="218">
        <v>0</v>
      </c>
      <c r="H25" s="219"/>
      <c r="I25" s="219"/>
      <c r="J25" s="60" t="str">
        <f t="shared" si="0"/>
        <v>CZK</v>
      </c>
    </row>
    <row r="26" spans="1:10" ht="23.25" customHeight="1" x14ac:dyDescent="0.2">
      <c r="A26" s="4"/>
      <c r="B26" s="47" t="s">
        <v>14</v>
      </c>
      <c r="C26" s="22"/>
      <c r="D26" s="18"/>
      <c r="E26" s="41">
        <f>SazbaDPH2</f>
        <v>21</v>
      </c>
      <c r="F26" s="42" t="s">
        <v>0</v>
      </c>
      <c r="G26" s="214">
        <v>0</v>
      </c>
      <c r="H26" s="215"/>
      <c r="I26" s="215"/>
      <c r="J26" s="54" t="str">
        <f t="shared" si="0"/>
        <v>CZK</v>
      </c>
    </row>
    <row r="27" spans="1:10" ht="23.25" customHeight="1" thickBot="1" x14ac:dyDescent="0.25">
      <c r="A27" s="4"/>
      <c r="B27" s="46" t="s">
        <v>4</v>
      </c>
      <c r="C27" s="20"/>
      <c r="D27" s="23"/>
      <c r="E27" s="20"/>
      <c r="F27" s="21"/>
      <c r="G27" s="216">
        <v>-0.19999999995343401</v>
      </c>
      <c r="H27" s="216"/>
      <c r="I27" s="216"/>
      <c r="J27" s="61" t="str">
        <f t="shared" si="0"/>
        <v>CZK</v>
      </c>
    </row>
    <row r="28" spans="1:10" ht="27.75" hidden="1" customHeight="1" thickBot="1" x14ac:dyDescent="0.25">
      <c r="A28" s="4"/>
      <c r="B28" s="110" t="s">
        <v>22</v>
      </c>
      <c r="C28" s="111"/>
      <c r="D28" s="111"/>
      <c r="E28" s="112"/>
      <c r="F28" s="113"/>
      <c r="G28" s="217">
        <v>0</v>
      </c>
      <c r="H28" s="234"/>
      <c r="I28" s="234"/>
      <c r="J28" s="114" t="str">
        <f t="shared" si="0"/>
        <v>CZK</v>
      </c>
    </row>
    <row r="29" spans="1:10" ht="27.75" customHeight="1" thickBot="1" x14ac:dyDescent="0.25">
      <c r="A29" s="4"/>
      <c r="B29" s="110" t="s">
        <v>22</v>
      </c>
      <c r="C29" s="115"/>
      <c r="D29" s="115"/>
      <c r="E29" s="115"/>
      <c r="F29" s="115"/>
      <c r="G29" s="217">
        <f>I21</f>
        <v>0</v>
      </c>
      <c r="H29" s="217"/>
      <c r="I29" s="217"/>
      <c r="J29" s="116" t="s">
        <v>54</v>
      </c>
    </row>
    <row r="30" spans="1:10" ht="12.75" customHeight="1" x14ac:dyDescent="0.2">
      <c r="A30" s="4"/>
      <c r="B30" s="4"/>
      <c r="C30" s="5"/>
      <c r="D30" s="5"/>
      <c r="E30" s="5"/>
      <c r="F30" s="5"/>
      <c r="G30" s="43"/>
      <c r="H30" s="5"/>
      <c r="I30" s="43"/>
      <c r="J30" s="12"/>
    </row>
    <row r="31" spans="1:10" ht="30" customHeight="1" x14ac:dyDescent="0.2">
      <c r="A31" s="4"/>
      <c r="B31" s="4"/>
      <c r="C31" s="5"/>
      <c r="D31" s="5"/>
      <c r="E31" s="5"/>
      <c r="F31" s="5"/>
      <c r="G31" s="43"/>
      <c r="H31" s="5"/>
      <c r="I31" s="43"/>
      <c r="J31" s="12"/>
    </row>
    <row r="32" spans="1:10" ht="18.75" customHeight="1" x14ac:dyDescent="0.2">
      <c r="A32" s="4"/>
      <c r="B32" s="24"/>
      <c r="C32" s="19" t="s">
        <v>10</v>
      </c>
      <c r="D32" s="37"/>
      <c r="E32" s="37"/>
      <c r="F32" s="19" t="s">
        <v>9</v>
      </c>
      <c r="G32" s="37"/>
      <c r="H32" s="38">
        <f ca="1">TODAY()</f>
        <v>46108</v>
      </c>
      <c r="I32" s="37"/>
      <c r="J32" s="12"/>
    </row>
    <row r="33" spans="1:10" ht="47.25" customHeight="1" x14ac:dyDescent="0.2">
      <c r="A33" s="4"/>
      <c r="B33" s="4"/>
      <c r="C33" s="5"/>
      <c r="D33" s="5"/>
      <c r="E33" s="5"/>
      <c r="F33" s="5"/>
      <c r="G33" s="43"/>
      <c r="H33" s="5"/>
      <c r="I33" s="43"/>
      <c r="J33" s="12"/>
    </row>
    <row r="34" spans="1:10" s="35" customFormat="1" ht="18.75" customHeight="1" x14ac:dyDescent="0.2">
      <c r="A34" s="29"/>
      <c r="B34" s="29"/>
      <c r="C34" s="30"/>
      <c r="D34" s="198"/>
      <c r="E34" s="198"/>
      <c r="F34" s="30"/>
      <c r="G34" s="198"/>
      <c r="H34" s="198"/>
      <c r="I34" s="198"/>
      <c r="J34" s="36"/>
    </row>
    <row r="35" spans="1:10" ht="12.75" customHeight="1" x14ac:dyDescent="0.2">
      <c r="A35" s="4"/>
      <c r="B35" s="4"/>
      <c r="C35" s="5"/>
      <c r="D35" s="199" t="s">
        <v>2</v>
      </c>
      <c r="E35" s="199"/>
      <c r="F35" s="5"/>
      <c r="G35" s="43"/>
      <c r="H35" s="13" t="s">
        <v>3</v>
      </c>
      <c r="I35" s="43"/>
      <c r="J35" s="12"/>
    </row>
    <row r="36" spans="1:10" ht="13.5" customHeight="1" thickBot="1" x14ac:dyDescent="0.25">
      <c r="A36" s="14"/>
      <c r="B36" s="14"/>
      <c r="C36" s="15"/>
      <c r="D36" s="15"/>
      <c r="E36" s="15"/>
      <c r="F36" s="15"/>
      <c r="G36" s="16"/>
      <c r="H36" s="15"/>
      <c r="I36" s="16"/>
      <c r="J36" s="17"/>
    </row>
    <row r="37" spans="1:10" ht="27" hidden="1" customHeight="1" x14ac:dyDescent="0.25">
      <c r="B37" s="75" t="s">
        <v>15</v>
      </c>
      <c r="C37" s="3"/>
      <c r="D37" s="3"/>
      <c r="E37" s="3"/>
      <c r="F37" s="102"/>
      <c r="G37" s="102"/>
      <c r="H37" s="102"/>
      <c r="I37" s="102"/>
      <c r="J37" s="3"/>
    </row>
    <row r="38" spans="1:10" ht="25.5" hidden="1" customHeight="1" x14ac:dyDescent="0.2">
      <c r="A38" s="94" t="s">
        <v>36</v>
      </c>
      <c r="B38" s="96" t="s">
        <v>16</v>
      </c>
      <c r="C38" s="97" t="s">
        <v>5</v>
      </c>
      <c r="D38" s="98"/>
      <c r="E38" s="98"/>
      <c r="F38" s="103" t="str">
        <f>B23</f>
        <v>Základ pro sníženou DPH</v>
      </c>
      <c r="G38" s="103" t="str">
        <f>B25</f>
        <v>Základ pro základní DPH</v>
      </c>
      <c r="H38" s="104" t="s">
        <v>17</v>
      </c>
      <c r="I38" s="104" t="s">
        <v>1</v>
      </c>
      <c r="J38" s="99" t="s">
        <v>0</v>
      </c>
    </row>
    <row r="39" spans="1:10" ht="25.5" hidden="1" customHeight="1" x14ac:dyDescent="0.2">
      <c r="A39" s="94">
        <v>1</v>
      </c>
      <c r="B39" s="100" t="s">
        <v>52</v>
      </c>
      <c r="C39" s="202" t="s">
        <v>45</v>
      </c>
      <c r="D39" s="203"/>
      <c r="E39" s="203"/>
      <c r="F39" s="105">
        <v>0</v>
      </c>
      <c r="G39" s="106">
        <v>0</v>
      </c>
      <c r="H39" s="107">
        <v>0</v>
      </c>
      <c r="I39" s="107">
        <v>957745.2</v>
      </c>
      <c r="J39" s="101" t="e">
        <f ca="1">IF(_xlfn.SINGLE(CenaCelkemVypocet)=0,"",I39/_xlfn.SINGLE(CenaCelkemVypocet)*100)</f>
        <v>#NAME?</v>
      </c>
    </row>
    <row r="40" spans="1:10" ht="25.5" hidden="1" customHeight="1" x14ac:dyDescent="0.2">
      <c r="A40" s="94"/>
      <c r="B40" s="204" t="s">
        <v>53</v>
      </c>
      <c r="C40" s="205"/>
      <c r="D40" s="205"/>
      <c r="E40" s="206"/>
      <c r="F40" s="108">
        <f>SUMIF(A39:A39,"=1",F39:F39)</f>
        <v>0</v>
      </c>
      <c r="G40" s="109">
        <f>SUMIF(A39:A39,"=1",G39:G39)</f>
        <v>0</v>
      </c>
      <c r="H40" s="109">
        <f>SUMIF(A39:A39,"=1",H39:H39)</f>
        <v>0</v>
      </c>
      <c r="I40" s="109">
        <f>SUMIF(A39:A39,"=1",I39:I39)</f>
        <v>957745.2</v>
      </c>
      <c r="J40" s="95" t="e">
        <f ca="1">SUMIF(A39:A39,"=1",J39:J39)</f>
        <v>#NAME?</v>
      </c>
    </row>
    <row r="44" spans="1:10" ht="15.75" x14ac:dyDescent="0.25">
      <c r="B44" s="117" t="s">
        <v>55</v>
      </c>
    </row>
    <row r="46" spans="1:10" ht="25.5" customHeight="1" x14ac:dyDescent="0.2">
      <c r="A46" s="118"/>
      <c r="B46" s="122" t="s">
        <v>16</v>
      </c>
      <c r="C46" s="122" t="s">
        <v>5</v>
      </c>
      <c r="D46" s="123"/>
      <c r="E46" s="123"/>
      <c r="F46" s="126" t="s">
        <v>56</v>
      </c>
      <c r="G46" s="126"/>
      <c r="H46" s="126"/>
      <c r="I46" s="207" t="s">
        <v>28</v>
      </c>
      <c r="J46" s="207"/>
    </row>
    <row r="47" spans="1:10" ht="25.5" customHeight="1" x14ac:dyDescent="0.2">
      <c r="A47" s="119"/>
      <c r="B47" s="127" t="s">
        <v>57</v>
      </c>
      <c r="C47" s="209" t="s">
        <v>58</v>
      </c>
      <c r="D47" s="210"/>
      <c r="E47" s="210"/>
      <c r="F47" s="129" t="s">
        <v>24</v>
      </c>
      <c r="G47" s="130"/>
      <c r="H47" s="130"/>
      <c r="I47" s="208">
        <f>'Rozpočet Pol'!G8</f>
        <v>0</v>
      </c>
      <c r="J47" s="208"/>
    </row>
    <row r="48" spans="1:10" ht="25.5" customHeight="1" x14ac:dyDescent="0.2">
      <c r="A48" s="119"/>
      <c r="B48" s="121" t="s">
        <v>59</v>
      </c>
      <c r="C48" s="191" t="s">
        <v>60</v>
      </c>
      <c r="D48" s="192"/>
      <c r="E48" s="192"/>
      <c r="F48" s="131" t="s">
        <v>24</v>
      </c>
      <c r="G48" s="132"/>
      <c r="H48" s="132"/>
      <c r="I48" s="190">
        <f>'Rozpočet Pol'!G22</f>
        <v>0</v>
      </c>
      <c r="J48" s="190"/>
    </row>
    <row r="49" spans="1:10" ht="25.5" customHeight="1" x14ac:dyDescent="0.2">
      <c r="A49" s="119"/>
      <c r="B49" s="121" t="s">
        <v>61</v>
      </c>
      <c r="C49" s="191" t="s">
        <v>62</v>
      </c>
      <c r="D49" s="192"/>
      <c r="E49" s="192"/>
      <c r="F49" s="131" t="s">
        <v>24</v>
      </c>
      <c r="G49" s="132"/>
      <c r="H49" s="132"/>
      <c r="I49" s="190">
        <f>'Rozpočet Pol'!G26</f>
        <v>0</v>
      </c>
      <c r="J49" s="190"/>
    </row>
    <row r="50" spans="1:10" ht="25.5" customHeight="1" x14ac:dyDescent="0.2">
      <c r="A50" s="119"/>
      <c r="B50" s="121" t="s">
        <v>63</v>
      </c>
      <c r="C50" s="191" t="s">
        <v>64</v>
      </c>
      <c r="D50" s="192"/>
      <c r="E50" s="192"/>
      <c r="F50" s="131" t="s">
        <v>24</v>
      </c>
      <c r="G50" s="132"/>
      <c r="H50" s="132"/>
      <c r="I50" s="190">
        <f>'Rozpočet Pol'!G36</f>
        <v>0</v>
      </c>
      <c r="J50" s="190"/>
    </row>
    <row r="51" spans="1:10" ht="25.5" customHeight="1" x14ac:dyDescent="0.2">
      <c r="A51" s="119"/>
      <c r="B51" s="121" t="s">
        <v>65</v>
      </c>
      <c r="C51" s="191" t="s">
        <v>66</v>
      </c>
      <c r="D51" s="192"/>
      <c r="E51" s="192"/>
      <c r="F51" s="131" t="s">
        <v>24</v>
      </c>
      <c r="G51" s="132"/>
      <c r="H51" s="132"/>
      <c r="I51" s="190">
        <f>'Rozpočet Pol'!G45</f>
        <v>0</v>
      </c>
      <c r="J51" s="190"/>
    </row>
    <row r="52" spans="1:10" ht="25.5" customHeight="1" x14ac:dyDescent="0.2">
      <c r="A52" s="119"/>
      <c r="B52" s="128" t="s">
        <v>67</v>
      </c>
      <c r="C52" s="194" t="s">
        <v>26</v>
      </c>
      <c r="D52" s="195"/>
      <c r="E52" s="195"/>
      <c r="F52" s="133" t="s">
        <v>67</v>
      </c>
      <c r="G52" s="134"/>
      <c r="H52" s="134"/>
      <c r="I52" s="193">
        <f>'Rozpočet Pol'!G48</f>
        <v>0</v>
      </c>
      <c r="J52" s="193"/>
    </row>
    <row r="53" spans="1:10" ht="25.5" customHeight="1" x14ac:dyDescent="0.2">
      <c r="A53" s="120"/>
      <c r="B53" s="124" t="s">
        <v>1</v>
      </c>
      <c r="C53" s="124"/>
      <c r="D53" s="125"/>
      <c r="E53" s="125"/>
      <c r="F53" s="135"/>
      <c r="G53" s="136"/>
      <c r="H53" s="136"/>
      <c r="I53" s="196">
        <f>SUM(I47:I52)</f>
        <v>0</v>
      </c>
      <c r="J53" s="196"/>
    </row>
    <row r="54" spans="1:10" x14ac:dyDescent="0.2">
      <c r="F54" s="92"/>
      <c r="G54" s="93"/>
      <c r="H54" s="92"/>
      <c r="I54" s="93"/>
      <c r="J54" s="93"/>
    </row>
    <row r="55" spans="1:10" x14ac:dyDescent="0.2">
      <c r="F55" s="92"/>
      <c r="G55" s="93"/>
      <c r="H55" s="92"/>
      <c r="I55" s="93"/>
      <c r="J55" s="93"/>
    </row>
    <row r="56" spans="1:10" x14ac:dyDescent="0.2">
      <c r="F56" s="92"/>
      <c r="G56" s="93"/>
      <c r="H56" s="92"/>
      <c r="I56" s="93"/>
      <c r="J56" s="93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  <extLst>
        <ext xmlns:xlsdti="http://schemas.microsoft.com/office/spreadsheetml/2023/showDataTypeIcons" uri="{a3c15fd4-4149-4032-8f15-062bd4999b60}">
          <xlsdti:showDataTypeIconsCustomSheetView visible="0"/>
        </ext>
      </extLst>
    </customSheetView>
  </customSheetViews>
  <mergeCells count="53">
    <mergeCell ref="D2:J2"/>
    <mergeCell ref="E17:F17"/>
    <mergeCell ref="G16:H16"/>
    <mergeCell ref="G17:H17"/>
    <mergeCell ref="G18:H18"/>
    <mergeCell ref="I17:J17"/>
    <mergeCell ref="I18:J18"/>
    <mergeCell ref="E18:F18"/>
    <mergeCell ref="E15:F15"/>
    <mergeCell ref="D3:J3"/>
    <mergeCell ref="G15:H15"/>
    <mergeCell ref="I15:J15"/>
    <mergeCell ref="E16:F16"/>
    <mergeCell ref="D12:G12"/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D11:G11"/>
    <mergeCell ref="G24:I24"/>
    <mergeCell ref="G23:I23"/>
    <mergeCell ref="E19:F19"/>
    <mergeCell ref="E20:F20"/>
    <mergeCell ref="I20:J20"/>
    <mergeCell ref="I21:J21"/>
    <mergeCell ref="C39:E39"/>
    <mergeCell ref="B40:E40"/>
    <mergeCell ref="I46:J46"/>
    <mergeCell ref="I47:J47"/>
    <mergeCell ref="C47:E47"/>
    <mergeCell ref="D13:G13"/>
    <mergeCell ref="D34:E34"/>
    <mergeCell ref="D35:E35"/>
    <mergeCell ref="G19:H19"/>
    <mergeCell ref="G20:H20"/>
    <mergeCell ref="G34:I34"/>
    <mergeCell ref="G28:I28"/>
    <mergeCell ref="I48:J48"/>
    <mergeCell ref="C48:E48"/>
    <mergeCell ref="I49:J49"/>
    <mergeCell ref="C49:E49"/>
    <mergeCell ref="I50:J50"/>
    <mergeCell ref="C50:E50"/>
    <mergeCell ref="I51:J51"/>
    <mergeCell ref="C51:E51"/>
    <mergeCell ref="I52:J52"/>
    <mergeCell ref="C52:E52"/>
    <mergeCell ref="I53:J53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CE,Tučné"RTS Stavitel +,  © RTS, a.s.&amp;R&amp;9Stránka &amp;P z &amp;N</oddFooter>
  </headerFooter>
  <rowBreaks count="1" manualBreakCount="1">
    <brk id="36" max="9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selection activeCell="A5" sqref="A5:IV5"/>
    </sheetView>
  </sheetViews>
  <sheetFormatPr defaultRowHeight="12.75" x14ac:dyDescent="0.2"/>
  <cols>
    <col min="1" max="1" width="4.28515625" style="6" customWidth="1"/>
    <col min="2" max="2" width="14.42578125" style="6" customWidth="1"/>
    <col min="3" max="3" width="38.28515625" style="10" customWidth="1"/>
    <col min="4" max="4" width="4.5703125" style="6" customWidth="1"/>
    <col min="5" max="5" width="10.5703125" style="6" customWidth="1"/>
    <col min="6" max="6" width="9.85546875" style="6" customWidth="1"/>
    <col min="7" max="7" width="12.7109375" style="6" customWidth="1"/>
    <col min="8" max="16384" width="9.140625" style="6"/>
  </cols>
  <sheetData>
    <row r="1" spans="1:7" ht="15.75" x14ac:dyDescent="0.2">
      <c r="A1" s="238" t="s">
        <v>6</v>
      </c>
      <c r="B1" s="238"/>
      <c r="C1" s="239"/>
      <c r="D1" s="238"/>
      <c r="E1" s="238"/>
      <c r="F1" s="238"/>
      <c r="G1" s="238"/>
    </row>
    <row r="2" spans="1:7" ht="24.95" customHeight="1" x14ac:dyDescent="0.2">
      <c r="A2" s="77" t="s">
        <v>40</v>
      </c>
      <c r="B2" s="76"/>
      <c r="C2" s="240"/>
      <c r="D2" s="240"/>
      <c r="E2" s="240"/>
      <c r="F2" s="240"/>
      <c r="G2" s="241"/>
    </row>
    <row r="3" spans="1:7" ht="24.95" hidden="1" customHeight="1" x14ac:dyDescent="0.2">
      <c r="A3" s="77" t="s">
        <v>7</v>
      </c>
      <c r="B3" s="76"/>
      <c r="C3" s="240"/>
      <c r="D3" s="240"/>
      <c r="E3" s="240"/>
      <c r="F3" s="240"/>
      <c r="G3" s="241"/>
    </row>
    <row r="4" spans="1:7" ht="24.95" hidden="1" customHeight="1" x14ac:dyDescent="0.2">
      <c r="A4" s="77" t="s">
        <v>8</v>
      </c>
      <c r="B4" s="76"/>
      <c r="C4" s="240"/>
      <c r="D4" s="240"/>
      <c r="E4" s="240"/>
      <c r="F4" s="240"/>
      <c r="G4" s="241"/>
    </row>
    <row r="5" spans="1:7" hidden="1" x14ac:dyDescent="0.2">
      <c r="B5" s="7"/>
      <c r="C5" s="8"/>
      <c r="D5" s="9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  <extLst>
        <ext xmlns:xlsdti="http://schemas.microsoft.com/office/spreadsheetml/2023/showDataTypeIcons" uri="{a3c15fd4-4149-4032-8f15-062bd4999b60}">
          <xlsdti:showDataTypeIconsCustomSheetView visible="0"/>
        </ext>
      </extLst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5"/>
  <sheetViews>
    <sheetView topLeftCell="A27" workbookViewId="0">
      <selection activeCell="W30" sqref="W30"/>
    </sheetView>
  </sheetViews>
  <sheetFormatPr defaultRowHeight="12.75" outlineLevelRow="1" x14ac:dyDescent="0.2"/>
  <cols>
    <col min="1" max="1" width="4.28515625" customWidth="1"/>
    <col min="2" max="2" width="14.42578125" style="91" customWidth="1"/>
    <col min="3" max="3" width="38.28515625" style="91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21" width="0" hidden="1" customWidth="1"/>
    <col min="29" max="39" width="0" hidden="1" customWidth="1"/>
  </cols>
  <sheetData>
    <row r="1" spans="1:60" ht="15.75" customHeight="1" x14ac:dyDescent="0.25">
      <c r="A1" s="242" t="s">
        <v>6</v>
      </c>
      <c r="B1" s="242"/>
      <c r="C1" s="242"/>
      <c r="D1" s="242"/>
      <c r="E1" s="242"/>
      <c r="F1" s="242"/>
      <c r="G1" s="242"/>
      <c r="AE1" t="s">
        <v>70</v>
      </c>
    </row>
    <row r="2" spans="1:60" ht="24.95" customHeight="1" x14ac:dyDescent="0.2">
      <c r="A2" s="141" t="s">
        <v>69</v>
      </c>
      <c r="B2" s="139"/>
      <c r="C2" s="243" t="s">
        <v>45</v>
      </c>
      <c r="D2" s="244"/>
      <c r="E2" s="244"/>
      <c r="F2" s="244"/>
      <c r="G2" s="245"/>
      <c r="AE2" t="s">
        <v>71</v>
      </c>
    </row>
    <row r="3" spans="1:60" ht="24.95" customHeight="1" x14ac:dyDescent="0.2">
      <c r="A3" s="142" t="s">
        <v>7</v>
      </c>
      <c r="B3" s="140"/>
      <c r="C3" s="246" t="s">
        <v>42</v>
      </c>
      <c r="D3" s="247"/>
      <c r="E3" s="247"/>
      <c r="F3" s="247"/>
      <c r="G3" s="248"/>
      <c r="AE3" t="s">
        <v>72</v>
      </c>
    </row>
    <row r="4" spans="1:60" ht="24.95" hidden="1" customHeight="1" x14ac:dyDescent="0.2">
      <c r="A4" s="142" t="s">
        <v>8</v>
      </c>
      <c r="B4" s="140"/>
      <c r="C4" s="246"/>
      <c r="D4" s="247"/>
      <c r="E4" s="247"/>
      <c r="F4" s="247"/>
      <c r="G4" s="248"/>
      <c r="AE4" t="s">
        <v>73</v>
      </c>
    </row>
    <row r="5" spans="1:60" hidden="1" x14ac:dyDescent="0.2">
      <c r="A5" s="143" t="s">
        <v>74</v>
      </c>
      <c r="B5" s="144"/>
      <c r="C5" s="145"/>
      <c r="D5" s="146"/>
      <c r="E5" s="146"/>
      <c r="F5" s="146"/>
      <c r="G5" s="147"/>
      <c r="AE5" t="s">
        <v>75</v>
      </c>
    </row>
    <row r="7" spans="1:60" ht="38.25" x14ac:dyDescent="0.2">
      <c r="A7" s="152" t="s">
        <v>76</v>
      </c>
      <c r="B7" s="153" t="s">
        <v>77</v>
      </c>
      <c r="C7" s="153" t="s">
        <v>78</v>
      </c>
      <c r="D7" s="152" t="s">
        <v>79</v>
      </c>
      <c r="E7" s="152" t="s">
        <v>80</v>
      </c>
      <c r="F7" s="148" t="s">
        <v>81</v>
      </c>
      <c r="G7" s="168" t="s">
        <v>28</v>
      </c>
      <c r="H7" s="169" t="s">
        <v>29</v>
      </c>
      <c r="I7" s="169" t="s">
        <v>82</v>
      </c>
      <c r="J7" s="169" t="s">
        <v>30</v>
      </c>
      <c r="K7" s="169" t="s">
        <v>83</v>
      </c>
      <c r="L7" s="169" t="s">
        <v>84</v>
      </c>
      <c r="M7" s="169" t="s">
        <v>85</v>
      </c>
      <c r="N7" s="169" t="s">
        <v>86</v>
      </c>
      <c r="O7" s="169" t="s">
        <v>87</v>
      </c>
      <c r="P7" s="169" t="s">
        <v>88</v>
      </c>
      <c r="Q7" s="169" t="s">
        <v>89</v>
      </c>
      <c r="R7" s="169" t="s">
        <v>90</v>
      </c>
      <c r="S7" s="169" t="s">
        <v>91</v>
      </c>
      <c r="T7" s="169" t="s">
        <v>92</v>
      </c>
      <c r="U7" s="155" t="s">
        <v>93</v>
      </c>
    </row>
    <row r="8" spans="1:60" x14ac:dyDescent="0.2">
      <c r="A8" s="170" t="s">
        <v>94</v>
      </c>
      <c r="B8" s="171" t="s">
        <v>57</v>
      </c>
      <c r="C8" s="172" t="s">
        <v>58</v>
      </c>
      <c r="D8" s="173"/>
      <c r="E8" s="174"/>
      <c r="F8" s="175"/>
      <c r="G8" s="175">
        <f>SUM(G9:G21)</f>
        <v>0</v>
      </c>
      <c r="H8" s="175"/>
      <c r="I8" s="175">
        <f>SUM(I9:I21)</f>
        <v>165173.25999999998</v>
      </c>
      <c r="J8" s="175"/>
      <c r="K8" s="175">
        <f>SUM(K9:K21)</f>
        <v>277226.23999999999</v>
      </c>
      <c r="L8" s="175"/>
      <c r="M8" s="175">
        <f>SUM(M9:M21)</f>
        <v>0</v>
      </c>
      <c r="N8" s="154"/>
      <c r="O8" s="154">
        <f>SUM(O9:O21)</f>
        <v>1.80864</v>
      </c>
      <c r="P8" s="154"/>
      <c r="Q8" s="154">
        <f>SUM(Q9:Q21)</f>
        <v>0</v>
      </c>
      <c r="R8" s="154"/>
      <c r="S8" s="154"/>
      <c r="T8" s="170"/>
      <c r="U8" s="154">
        <f>SUM(U9:U21)</f>
        <v>323.14</v>
      </c>
      <c r="AE8" t="s">
        <v>95</v>
      </c>
    </row>
    <row r="9" spans="1:60" outlineLevel="1" x14ac:dyDescent="0.2">
      <c r="A9" s="150">
        <v>1</v>
      </c>
      <c r="B9" s="156"/>
      <c r="C9" s="183" t="s">
        <v>96</v>
      </c>
      <c r="D9" s="158" t="s">
        <v>97</v>
      </c>
      <c r="E9" s="164">
        <v>1.5</v>
      </c>
      <c r="F9" s="166"/>
      <c r="G9" s="166">
        <f>F9*E9</f>
        <v>0</v>
      </c>
      <c r="H9" s="166">
        <v>0</v>
      </c>
      <c r="I9" s="166">
        <f t="shared" ref="I9:I21" si="0">ROUND(E9*H9,2)</f>
        <v>0</v>
      </c>
      <c r="J9" s="166">
        <v>1573</v>
      </c>
      <c r="K9" s="166">
        <f t="shared" ref="K9:K21" si="1">ROUND(E9*J9,2)</f>
        <v>2359.5</v>
      </c>
      <c r="L9" s="166">
        <v>0</v>
      </c>
      <c r="M9" s="166">
        <f t="shared" ref="M9:M21" si="2">G9*(1+L9/100)</f>
        <v>0</v>
      </c>
      <c r="N9" s="159">
        <v>0</v>
      </c>
      <c r="O9" s="159">
        <f t="shared" ref="O9:O21" si="3">ROUND(E9*N9,5)</f>
        <v>0</v>
      </c>
      <c r="P9" s="159">
        <v>0</v>
      </c>
      <c r="Q9" s="159">
        <f t="shared" ref="Q9:Q21" si="4">ROUND(E9*P9,5)</f>
        <v>0</v>
      </c>
      <c r="R9" s="159"/>
      <c r="S9" s="159"/>
      <c r="T9" s="160">
        <v>1.609</v>
      </c>
      <c r="U9" s="159">
        <f t="shared" ref="U9:U21" si="5">ROUND(E9*T9,2)</f>
        <v>2.41</v>
      </c>
      <c r="V9" s="149"/>
      <c r="W9" s="149"/>
      <c r="X9" s="149"/>
      <c r="Y9" s="149"/>
      <c r="Z9" s="149"/>
      <c r="AA9" s="149"/>
      <c r="AB9" s="149"/>
      <c r="AC9" s="149"/>
      <c r="AD9" s="149"/>
      <c r="AE9" s="149" t="s">
        <v>98</v>
      </c>
      <c r="AF9" s="149"/>
      <c r="AG9" s="149"/>
      <c r="AH9" s="149"/>
      <c r="AI9" s="149"/>
      <c r="AJ9" s="149"/>
      <c r="AK9" s="149"/>
      <c r="AL9" s="149"/>
      <c r="AM9" s="149"/>
      <c r="AN9" s="149"/>
      <c r="AO9" s="149"/>
      <c r="AP9" s="149"/>
      <c r="AQ9" s="149"/>
      <c r="AR9" s="149"/>
      <c r="AS9" s="149"/>
      <c r="AT9" s="149"/>
      <c r="AU9" s="149"/>
      <c r="AV9" s="149"/>
      <c r="AW9" s="149"/>
      <c r="AX9" s="149"/>
      <c r="AY9" s="149"/>
      <c r="AZ9" s="149"/>
      <c r="BA9" s="149"/>
      <c r="BB9" s="149"/>
      <c r="BC9" s="149"/>
      <c r="BD9" s="149"/>
      <c r="BE9" s="149"/>
      <c r="BF9" s="149"/>
      <c r="BG9" s="149"/>
      <c r="BH9" s="149"/>
    </row>
    <row r="10" spans="1:60" ht="22.5" outlineLevel="1" x14ac:dyDescent="0.2">
      <c r="A10" s="150">
        <v>2</v>
      </c>
      <c r="B10" s="156"/>
      <c r="C10" s="183" t="s">
        <v>99</v>
      </c>
      <c r="D10" s="158" t="s">
        <v>100</v>
      </c>
      <c r="E10" s="164">
        <v>360</v>
      </c>
      <c r="F10" s="166"/>
      <c r="G10" s="166">
        <f t="shared" ref="G10:G21" si="6">F10*E10</f>
        <v>0</v>
      </c>
      <c r="H10" s="166">
        <v>315.5</v>
      </c>
      <c r="I10" s="166">
        <f t="shared" si="0"/>
        <v>113580</v>
      </c>
      <c r="J10" s="166">
        <v>0</v>
      </c>
      <c r="K10" s="166">
        <f t="shared" si="1"/>
        <v>0</v>
      </c>
      <c r="L10" s="166">
        <v>0</v>
      </c>
      <c r="M10" s="166">
        <f t="shared" si="2"/>
        <v>0</v>
      </c>
      <c r="N10" s="159">
        <v>2.2000000000000001E-3</v>
      </c>
      <c r="O10" s="159">
        <f t="shared" si="3"/>
        <v>0.79200000000000004</v>
      </c>
      <c r="P10" s="159">
        <v>0</v>
      </c>
      <c r="Q10" s="159">
        <f t="shared" si="4"/>
        <v>0</v>
      </c>
      <c r="R10" s="159"/>
      <c r="S10" s="159"/>
      <c r="T10" s="160">
        <v>0</v>
      </c>
      <c r="U10" s="159">
        <f t="shared" si="5"/>
        <v>0</v>
      </c>
      <c r="V10" s="149"/>
      <c r="W10" s="149"/>
      <c r="X10" s="149"/>
      <c r="Y10" s="149"/>
      <c r="Z10" s="149"/>
      <c r="AA10" s="149"/>
      <c r="AB10" s="149"/>
      <c r="AC10" s="149"/>
      <c r="AD10" s="149"/>
      <c r="AE10" s="149" t="s">
        <v>101</v>
      </c>
      <c r="AF10" s="149"/>
      <c r="AG10" s="149"/>
      <c r="AH10" s="149"/>
      <c r="AI10" s="149"/>
      <c r="AJ10" s="149"/>
      <c r="AK10" s="149"/>
      <c r="AL10" s="149"/>
      <c r="AM10" s="149"/>
      <c r="AN10" s="149"/>
      <c r="AO10" s="149"/>
      <c r="AP10" s="149"/>
      <c r="AQ10" s="149"/>
      <c r="AR10" s="149"/>
      <c r="AS10" s="149"/>
      <c r="AT10" s="149"/>
      <c r="AU10" s="149"/>
      <c r="AV10" s="149"/>
      <c r="AW10" s="149"/>
      <c r="AX10" s="149"/>
      <c r="AY10" s="149"/>
      <c r="AZ10" s="149"/>
      <c r="BA10" s="149"/>
      <c r="BB10" s="149"/>
      <c r="BC10" s="149"/>
      <c r="BD10" s="149"/>
      <c r="BE10" s="149"/>
      <c r="BF10" s="149"/>
      <c r="BG10" s="149"/>
      <c r="BH10" s="149"/>
    </row>
    <row r="11" spans="1:60" outlineLevel="1" x14ac:dyDescent="0.2">
      <c r="A11" s="150">
        <v>3</v>
      </c>
      <c r="B11" s="156"/>
      <c r="C11" s="183" t="s">
        <v>102</v>
      </c>
      <c r="D11" s="158" t="s">
        <v>103</v>
      </c>
      <c r="E11" s="164">
        <v>40</v>
      </c>
      <c r="F11" s="166"/>
      <c r="G11" s="166">
        <f t="shared" si="6"/>
        <v>0</v>
      </c>
      <c r="H11" s="166">
        <v>265.27999999999997</v>
      </c>
      <c r="I11" s="166">
        <f t="shared" si="0"/>
        <v>10611.2</v>
      </c>
      <c r="J11" s="166">
        <v>160.22000000000003</v>
      </c>
      <c r="K11" s="166">
        <f t="shared" si="1"/>
        <v>6408.8</v>
      </c>
      <c r="L11" s="166">
        <v>0</v>
      </c>
      <c r="M11" s="166">
        <f t="shared" si="2"/>
        <v>0</v>
      </c>
      <c r="N11" s="159">
        <v>1.8400000000000001E-3</v>
      </c>
      <c r="O11" s="159">
        <f t="shared" si="3"/>
        <v>7.3599999999999999E-2</v>
      </c>
      <c r="P11" s="159">
        <v>0</v>
      </c>
      <c r="Q11" s="159">
        <f t="shared" si="4"/>
        <v>0</v>
      </c>
      <c r="R11" s="159"/>
      <c r="S11" s="159"/>
      <c r="T11" s="160">
        <v>0.252</v>
      </c>
      <c r="U11" s="159">
        <f t="shared" si="5"/>
        <v>10.08</v>
      </c>
      <c r="V11" s="149"/>
      <c r="W11" s="149"/>
      <c r="X11" s="149"/>
      <c r="Y11" s="149"/>
      <c r="Z11" s="149"/>
      <c r="AA11" s="149"/>
      <c r="AB11" s="149"/>
      <c r="AC11" s="149"/>
      <c r="AD11" s="149"/>
      <c r="AE11" s="149" t="s">
        <v>98</v>
      </c>
      <c r="AF11" s="149"/>
      <c r="AG11" s="149"/>
      <c r="AH11" s="149"/>
      <c r="AI11" s="149"/>
      <c r="AJ11" s="149"/>
      <c r="AK11" s="149"/>
      <c r="AL11" s="149"/>
      <c r="AM11" s="149"/>
      <c r="AN11" s="149"/>
      <c r="AO11" s="149"/>
      <c r="AP11" s="149"/>
      <c r="AQ11" s="149"/>
      <c r="AR11" s="149"/>
      <c r="AS11" s="149"/>
      <c r="AT11" s="149"/>
      <c r="AU11" s="149"/>
      <c r="AV11" s="149"/>
      <c r="AW11" s="149"/>
      <c r="AX11" s="149"/>
      <c r="AY11" s="149"/>
      <c r="AZ11" s="149"/>
      <c r="BA11" s="149"/>
      <c r="BB11" s="149"/>
      <c r="BC11" s="149"/>
      <c r="BD11" s="149"/>
      <c r="BE11" s="149"/>
      <c r="BF11" s="149"/>
      <c r="BG11" s="149"/>
      <c r="BH11" s="149"/>
    </row>
    <row r="12" spans="1:60" outlineLevel="1" x14ac:dyDescent="0.2">
      <c r="A12" s="150">
        <v>4</v>
      </c>
      <c r="B12" s="156"/>
      <c r="C12" s="183" t="s">
        <v>104</v>
      </c>
      <c r="D12" s="158" t="s">
        <v>103</v>
      </c>
      <c r="E12" s="164">
        <v>10</v>
      </c>
      <c r="F12" s="166"/>
      <c r="G12" s="166">
        <f t="shared" si="6"/>
        <v>0</v>
      </c>
      <c r="H12" s="166">
        <v>92.83</v>
      </c>
      <c r="I12" s="166">
        <f t="shared" si="0"/>
        <v>928.3</v>
      </c>
      <c r="J12" s="166">
        <v>120.17</v>
      </c>
      <c r="K12" s="166">
        <f t="shared" si="1"/>
        <v>1201.7</v>
      </c>
      <c r="L12" s="166">
        <v>0</v>
      </c>
      <c r="M12" s="166">
        <f t="shared" si="2"/>
        <v>0</v>
      </c>
      <c r="N12" s="159">
        <v>6.6E-4</v>
      </c>
      <c r="O12" s="159">
        <f t="shared" si="3"/>
        <v>6.6E-3</v>
      </c>
      <c r="P12" s="159">
        <v>0</v>
      </c>
      <c r="Q12" s="159">
        <f t="shared" si="4"/>
        <v>0</v>
      </c>
      <c r="R12" s="159"/>
      <c r="S12" s="159"/>
      <c r="T12" s="160">
        <v>0.189</v>
      </c>
      <c r="U12" s="159">
        <f t="shared" si="5"/>
        <v>1.89</v>
      </c>
      <c r="V12" s="149"/>
      <c r="W12" s="149"/>
      <c r="X12" s="149"/>
      <c r="Y12" s="149"/>
      <c r="Z12" s="149"/>
      <c r="AA12" s="149"/>
      <c r="AB12" s="149"/>
      <c r="AC12" s="149"/>
      <c r="AD12" s="149"/>
      <c r="AE12" s="149" t="s">
        <v>98</v>
      </c>
      <c r="AF12" s="149"/>
      <c r="AG12" s="149"/>
      <c r="AH12" s="149"/>
      <c r="AI12" s="149"/>
      <c r="AJ12" s="149"/>
      <c r="AK12" s="149"/>
      <c r="AL12" s="149"/>
      <c r="AM12" s="149"/>
      <c r="AN12" s="149"/>
      <c r="AO12" s="149"/>
      <c r="AP12" s="149"/>
      <c r="AQ12" s="149"/>
      <c r="AR12" s="149"/>
      <c r="AS12" s="149"/>
      <c r="AT12" s="149"/>
      <c r="AU12" s="149"/>
      <c r="AV12" s="149"/>
      <c r="AW12" s="149"/>
      <c r="AX12" s="149"/>
      <c r="AY12" s="149"/>
      <c r="AZ12" s="149"/>
      <c r="BA12" s="149"/>
      <c r="BB12" s="149"/>
      <c r="BC12" s="149"/>
      <c r="BD12" s="149"/>
      <c r="BE12" s="149"/>
      <c r="BF12" s="149"/>
      <c r="BG12" s="149"/>
      <c r="BH12" s="149"/>
    </row>
    <row r="13" spans="1:60" outlineLevel="1" x14ac:dyDescent="0.2">
      <c r="A13" s="150">
        <v>5</v>
      </c>
      <c r="B13" s="156"/>
      <c r="C13" s="183" t="s">
        <v>105</v>
      </c>
      <c r="D13" s="158" t="s">
        <v>103</v>
      </c>
      <c r="E13" s="164">
        <v>60</v>
      </c>
      <c r="F13" s="166"/>
      <c r="G13" s="166">
        <f t="shared" si="6"/>
        <v>0</v>
      </c>
      <c r="H13" s="166">
        <v>110.83</v>
      </c>
      <c r="I13" s="166">
        <f t="shared" si="0"/>
        <v>6649.8</v>
      </c>
      <c r="J13" s="166">
        <v>351.17</v>
      </c>
      <c r="K13" s="166">
        <f t="shared" si="1"/>
        <v>21070.2</v>
      </c>
      <c r="L13" s="166">
        <v>0</v>
      </c>
      <c r="M13" s="166">
        <f t="shared" si="2"/>
        <v>0</v>
      </c>
      <c r="N13" s="159">
        <v>7.6000000000000004E-4</v>
      </c>
      <c r="O13" s="159">
        <f t="shared" si="3"/>
        <v>4.5600000000000002E-2</v>
      </c>
      <c r="P13" s="159">
        <v>0</v>
      </c>
      <c r="Q13" s="159">
        <f t="shared" si="4"/>
        <v>0</v>
      </c>
      <c r="R13" s="159"/>
      <c r="S13" s="159"/>
      <c r="T13" s="160">
        <v>0.189</v>
      </c>
      <c r="U13" s="159">
        <f t="shared" si="5"/>
        <v>11.34</v>
      </c>
      <c r="V13" s="149"/>
      <c r="W13" s="149"/>
      <c r="X13" s="149"/>
      <c r="Y13" s="149"/>
      <c r="Z13" s="149"/>
      <c r="AA13" s="149"/>
      <c r="AB13" s="149"/>
      <c r="AC13" s="149"/>
      <c r="AD13" s="149"/>
      <c r="AE13" s="149" t="s">
        <v>98</v>
      </c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</row>
    <row r="14" spans="1:60" outlineLevel="1" x14ac:dyDescent="0.2">
      <c r="A14" s="150">
        <v>6</v>
      </c>
      <c r="B14" s="156"/>
      <c r="C14" s="183" t="s">
        <v>106</v>
      </c>
      <c r="D14" s="158" t="s">
        <v>103</v>
      </c>
      <c r="E14" s="164">
        <v>32</v>
      </c>
      <c r="F14" s="166"/>
      <c r="G14" s="166">
        <f t="shared" si="6"/>
        <v>0</v>
      </c>
      <c r="H14" s="166">
        <v>271.27999999999997</v>
      </c>
      <c r="I14" s="166">
        <f t="shared" si="0"/>
        <v>8680.9599999999991</v>
      </c>
      <c r="J14" s="166">
        <v>160.22000000000003</v>
      </c>
      <c r="K14" s="166">
        <f t="shared" si="1"/>
        <v>5127.04</v>
      </c>
      <c r="L14" s="166">
        <v>0</v>
      </c>
      <c r="M14" s="166">
        <f t="shared" si="2"/>
        <v>0</v>
      </c>
      <c r="N14" s="159">
        <v>1.8400000000000001E-3</v>
      </c>
      <c r="O14" s="159">
        <f t="shared" si="3"/>
        <v>5.8880000000000002E-2</v>
      </c>
      <c r="P14" s="159">
        <v>0</v>
      </c>
      <c r="Q14" s="159">
        <f t="shared" si="4"/>
        <v>0</v>
      </c>
      <c r="R14" s="159"/>
      <c r="S14" s="159"/>
      <c r="T14" s="160">
        <v>0.252</v>
      </c>
      <c r="U14" s="159">
        <f t="shared" si="5"/>
        <v>8.06</v>
      </c>
      <c r="V14" s="149"/>
      <c r="W14" s="149"/>
      <c r="X14" s="149"/>
      <c r="Y14" s="149"/>
      <c r="Z14" s="149"/>
      <c r="AA14" s="149"/>
      <c r="AB14" s="149"/>
      <c r="AC14" s="149"/>
      <c r="AD14" s="149"/>
      <c r="AE14" s="149" t="s">
        <v>98</v>
      </c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</row>
    <row r="15" spans="1:60" outlineLevel="1" x14ac:dyDescent="0.2">
      <c r="A15" s="150">
        <v>7</v>
      </c>
      <c r="B15" s="156"/>
      <c r="C15" s="183" t="s">
        <v>107</v>
      </c>
      <c r="D15" s="158" t="s">
        <v>100</v>
      </c>
      <c r="E15" s="164">
        <v>360</v>
      </c>
      <c r="F15" s="166"/>
      <c r="G15" s="166">
        <f t="shared" si="6"/>
        <v>0</v>
      </c>
      <c r="H15" s="166">
        <v>45.5</v>
      </c>
      <c r="I15" s="166">
        <f t="shared" si="0"/>
        <v>16380</v>
      </c>
      <c r="J15" s="166">
        <v>0</v>
      </c>
      <c r="K15" s="166">
        <f t="shared" si="1"/>
        <v>0</v>
      </c>
      <c r="L15" s="166">
        <v>0</v>
      </c>
      <c r="M15" s="166">
        <f t="shared" si="2"/>
        <v>0</v>
      </c>
      <c r="N15" s="159">
        <v>2.9999999999999997E-4</v>
      </c>
      <c r="O15" s="159">
        <f t="shared" si="3"/>
        <v>0.108</v>
      </c>
      <c r="P15" s="159">
        <v>0</v>
      </c>
      <c r="Q15" s="159">
        <f t="shared" si="4"/>
        <v>0</v>
      </c>
      <c r="R15" s="159"/>
      <c r="S15" s="159"/>
      <c r="T15" s="160">
        <v>0</v>
      </c>
      <c r="U15" s="159">
        <f t="shared" si="5"/>
        <v>0</v>
      </c>
      <c r="V15" s="149"/>
      <c r="W15" s="149"/>
      <c r="X15" s="149"/>
      <c r="Y15" s="149"/>
      <c r="Z15" s="149"/>
      <c r="AA15" s="149"/>
      <c r="AB15" s="149"/>
      <c r="AC15" s="149"/>
      <c r="AD15" s="149"/>
      <c r="AE15" s="149" t="s">
        <v>101</v>
      </c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</row>
    <row r="16" spans="1:60" ht="22.5" outlineLevel="1" x14ac:dyDescent="0.2">
      <c r="A16" s="150">
        <v>8</v>
      </c>
      <c r="B16" s="156"/>
      <c r="C16" s="183" t="s">
        <v>108</v>
      </c>
      <c r="D16" s="158" t="s">
        <v>100</v>
      </c>
      <c r="E16" s="164">
        <v>300</v>
      </c>
      <c r="F16" s="166"/>
      <c r="G16" s="166">
        <f t="shared" si="6"/>
        <v>0</v>
      </c>
      <c r="H16" s="166">
        <v>0</v>
      </c>
      <c r="I16" s="166">
        <f t="shared" si="0"/>
        <v>0</v>
      </c>
      <c r="J16" s="166">
        <v>718.28</v>
      </c>
      <c r="K16" s="166">
        <f t="shared" si="1"/>
        <v>215484</v>
      </c>
      <c r="L16" s="166">
        <v>0</v>
      </c>
      <c r="M16" s="166">
        <f t="shared" si="2"/>
        <v>0</v>
      </c>
      <c r="N16" s="159">
        <v>2.4099999999999998E-3</v>
      </c>
      <c r="O16" s="159">
        <f t="shared" si="3"/>
        <v>0.72299999999999998</v>
      </c>
      <c r="P16" s="159">
        <v>0</v>
      </c>
      <c r="Q16" s="159">
        <f t="shared" si="4"/>
        <v>0</v>
      </c>
      <c r="R16" s="159"/>
      <c r="S16" s="159"/>
      <c r="T16" s="160">
        <v>0.96452000000000004</v>
      </c>
      <c r="U16" s="159">
        <f t="shared" si="5"/>
        <v>289.36</v>
      </c>
      <c r="V16" s="149"/>
      <c r="W16" s="149"/>
      <c r="X16" s="149"/>
      <c r="Y16" s="149"/>
      <c r="Z16" s="149"/>
      <c r="AA16" s="149"/>
      <c r="AB16" s="149"/>
      <c r="AC16" s="149"/>
      <c r="AD16" s="149"/>
      <c r="AE16" s="149" t="s">
        <v>98</v>
      </c>
      <c r="AF16" s="149"/>
      <c r="AG16" s="149"/>
      <c r="AH16" s="149"/>
      <c r="AI16" s="149"/>
      <c r="AJ16" s="149"/>
      <c r="AK16" s="149"/>
      <c r="AL16" s="149"/>
      <c r="AM16" s="149"/>
      <c r="AN16" s="149"/>
      <c r="AO16" s="149"/>
      <c r="AP16" s="149"/>
      <c r="AQ16" s="149"/>
      <c r="AR16" s="149"/>
      <c r="AS16" s="149"/>
      <c r="AT16" s="149"/>
      <c r="AU16" s="149"/>
      <c r="AV16" s="149"/>
      <c r="AW16" s="149"/>
      <c r="AX16" s="149"/>
      <c r="AY16" s="149"/>
      <c r="AZ16" s="149"/>
      <c r="BA16" s="149"/>
      <c r="BB16" s="149"/>
      <c r="BC16" s="149"/>
      <c r="BD16" s="149"/>
      <c r="BE16" s="149"/>
      <c r="BF16" s="149"/>
      <c r="BG16" s="149"/>
      <c r="BH16" s="149"/>
    </row>
    <row r="17" spans="1:60" outlineLevel="1" x14ac:dyDescent="0.2">
      <c r="A17" s="150">
        <v>9</v>
      </c>
      <c r="B17" s="156"/>
      <c r="C17" s="183" t="s">
        <v>109</v>
      </c>
      <c r="D17" s="158" t="s">
        <v>110</v>
      </c>
      <c r="E17" s="164">
        <v>3</v>
      </c>
      <c r="F17" s="166"/>
      <c r="G17" s="166">
        <f t="shared" si="6"/>
        <v>0</v>
      </c>
      <c r="H17" s="166">
        <v>0</v>
      </c>
      <c r="I17" s="166">
        <f t="shared" si="0"/>
        <v>0</v>
      </c>
      <c r="J17" s="166">
        <v>8525</v>
      </c>
      <c r="K17" s="166">
        <f t="shared" si="1"/>
        <v>25575</v>
      </c>
      <c r="L17" s="166">
        <v>0</v>
      </c>
      <c r="M17" s="166">
        <f t="shared" si="2"/>
        <v>0</v>
      </c>
      <c r="N17" s="159">
        <v>0</v>
      </c>
      <c r="O17" s="159">
        <f t="shared" si="3"/>
        <v>0</v>
      </c>
      <c r="P17" s="159">
        <v>0</v>
      </c>
      <c r="Q17" s="159">
        <f t="shared" si="4"/>
        <v>0</v>
      </c>
      <c r="R17" s="159"/>
      <c r="S17" s="159"/>
      <c r="T17" s="160">
        <v>0</v>
      </c>
      <c r="U17" s="159">
        <f t="shared" si="5"/>
        <v>0</v>
      </c>
      <c r="V17" s="149"/>
      <c r="W17" s="149"/>
      <c r="X17" s="149"/>
      <c r="Y17" s="149"/>
      <c r="Z17" s="149"/>
      <c r="AA17" s="149"/>
      <c r="AB17" s="149"/>
      <c r="AC17" s="149"/>
      <c r="AD17" s="149"/>
      <c r="AE17" s="149" t="s">
        <v>98</v>
      </c>
      <c r="AF17" s="149"/>
      <c r="AG17" s="149"/>
      <c r="AH17" s="149"/>
      <c r="AI17" s="149"/>
      <c r="AJ17" s="149"/>
      <c r="AK17" s="149"/>
      <c r="AL17" s="149"/>
      <c r="AM17" s="149"/>
      <c r="AN17" s="149"/>
      <c r="AO17" s="149"/>
      <c r="AP17" s="149"/>
      <c r="AQ17" s="149"/>
      <c r="AR17" s="149"/>
      <c r="AS17" s="149"/>
      <c r="AT17" s="149"/>
      <c r="AU17" s="149"/>
      <c r="AV17" s="149"/>
      <c r="AW17" s="149"/>
      <c r="AX17" s="149"/>
      <c r="AY17" s="149"/>
      <c r="AZ17" s="149"/>
      <c r="BA17" s="149"/>
      <c r="BB17" s="149"/>
      <c r="BC17" s="149"/>
      <c r="BD17" s="149"/>
      <c r="BE17" s="149"/>
      <c r="BF17" s="149"/>
      <c r="BG17" s="149"/>
      <c r="BH17" s="149"/>
    </row>
    <row r="18" spans="1:60" outlineLevel="1" x14ac:dyDescent="0.2">
      <c r="A18" s="150">
        <v>10</v>
      </c>
      <c r="B18" s="156"/>
      <c r="C18" s="183" t="s">
        <v>111</v>
      </c>
      <c r="D18" s="158" t="s">
        <v>112</v>
      </c>
      <c r="E18" s="164">
        <v>10</v>
      </c>
      <c r="F18" s="166"/>
      <c r="G18" s="166">
        <f t="shared" si="6"/>
        <v>0</v>
      </c>
      <c r="H18" s="166">
        <v>49</v>
      </c>
      <c r="I18" s="166">
        <f t="shared" si="0"/>
        <v>490</v>
      </c>
      <c r="J18" s="166">
        <v>0</v>
      </c>
      <c r="K18" s="166">
        <f t="shared" si="1"/>
        <v>0</v>
      </c>
      <c r="L18" s="166">
        <v>0</v>
      </c>
      <c r="M18" s="166">
        <f t="shared" si="2"/>
        <v>0</v>
      </c>
      <c r="N18" s="159">
        <v>4.0000000000000003E-5</v>
      </c>
      <c r="O18" s="159">
        <f t="shared" si="3"/>
        <v>4.0000000000000002E-4</v>
      </c>
      <c r="P18" s="159">
        <v>0</v>
      </c>
      <c r="Q18" s="159">
        <f t="shared" si="4"/>
        <v>0</v>
      </c>
      <c r="R18" s="159"/>
      <c r="S18" s="159"/>
      <c r="T18" s="160">
        <v>0</v>
      </c>
      <c r="U18" s="159">
        <f t="shared" si="5"/>
        <v>0</v>
      </c>
      <c r="V18" s="149"/>
      <c r="W18" s="149"/>
      <c r="X18" s="149"/>
      <c r="Y18" s="149"/>
      <c r="Z18" s="149"/>
      <c r="AA18" s="149"/>
      <c r="AB18" s="149"/>
      <c r="AC18" s="149"/>
      <c r="AD18" s="149"/>
      <c r="AE18" s="149" t="s">
        <v>101</v>
      </c>
      <c r="AF18" s="149"/>
      <c r="AG18" s="149"/>
      <c r="AH18" s="149"/>
      <c r="AI18" s="149"/>
      <c r="AJ18" s="149"/>
      <c r="AK18" s="149"/>
      <c r="AL18" s="149"/>
      <c r="AM18" s="149"/>
      <c r="AN18" s="149"/>
      <c r="AO18" s="149"/>
      <c r="AP18" s="149"/>
      <c r="AQ18" s="149"/>
      <c r="AR18" s="149"/>
      <c r="AS18" s="149"/>
      <c r="AT18" s="149"/>
      <c r="AU18" s="149"/>
      <c r="AV18" s="149"/>
      <c r="AW18" s="149"/>
      <c r="AX18" s="149"/>
      <c r="AY18" s="149"/>
      <c r="AZ18" s="149"/>
      <c r="BA18" s="149"/>
      <c r="BB18" s="149"/>
      <c r="BC18" s="149"/>
      <c r="BD18" s="149"/>
      <c r="BE18" s="149"/>
      <c r="BF18" s="149"/>
      <c r="BG18" s="149"/>
      <c r="BH18" s="149"/>
    </row>
    <row r="19" spans="1:60" outlineLevel="1" x14ac:dyDescent="0.2">
      <c r="A19" s="150">
        <v>11</v>
      </c>
      <c r="B19" s="156"/>
      <c r="C19" s="183" t="s">
        <v>113</v>
      </c>
      <c r="D19" s="158" t="s">
        <v>112</v>
      </c>
      <c r="E19" s="164">
        <v>10</v>
      </c>
      <c r="F19" s="166"/>
      <c r="G19" s="166">
        <f t="shared" si="6"/>
        <v>0</v>
      </c>
      <c r="H19" s="166">
        <v>49</v>
      </c>
      <c r="I19" s="166">
        <f t="shared" si="0"/>
        <v>490</v>
      </c>
      <c r="J19" s="166">
        <v>0</v>
      </c>
      <c r="K19" s="166">
        <f t="shared" si="1"/>
        <v>0</v>
      </c>
      <c r="L19" s="166">
        <v>0</v>
      </c>
      <c r="M19" s="166">
        <f t="shared" si="2"/>
        <v>0</v>
      </c>
      <c r="N19" s="159">
        <v>4.0000000000000003E-5</v>
      </c>
      <c r="O19" s="159">
        <f t="shared" si="3"/>
        <v>4.0000000000000002E-4</v>
      </c>
      <c r="P19" s="159">
        <v>0</v>
      </c>
      <c r="Q19" s="159">
        <f t="shared" si="4"/>
        <v>0</v>
      </c>
      <c r="R19" s="159"/>
      <c r="S19" s="159"/>
      <c r="T19" s="160">
        <v>0</v>
      </c>
      <c r="U19" s="159">
        <f t="shared" si="5"/>
        <v>0</v>
      </c>
      <c r="V19" s="149"/>
      <c r="W19" s="149"/>
      <c r="X19" s="149"/>
      <c r="Y19" s="149"/>
      <c r="Z19" s="149"/>
      <c r="AA19" s="149"/>
      <c r="AB19" s="149"/>
      <c r="AC19" s="149"/>
      <c r="AD19" s="149"/>
      <c r="AE19" s="149" t="s">
        <v>101</v>
      </c>
      <c r="AF19" s="149"/>
      <c r="AG19" s="149"/>
      <c r="AH19" s="149"/>
      <c r="AI19" s="149"/>
      <c r="AJ19" s="149"/>
      <c r="AK19" s="149"/>
      <c r="AL19" s="149"/>
      <c r="AM19" s="149"/>
      <c r="AN19" s="149"/>
      <c r="AO19" s="149"/>
      <c r="AP19" s="149"/>
      <c r="AQ19" s="149"/>
      <c r="AR19" s="149"/>
      <c r="AS19" s="149"/>
      <c r="AT19" s="149"/>
      <c r="AU19" s="149"/>
      <c r="AV19" s="149"/>
      <c r="AW19" s="149"/>
      <c r="AX19" s="149"/>
      <c r="AY19" s="149"/>
      <c r="AZ19" s="149"/>
      <c r="BA19" s="149"/>
      <c r="BB19" s="149"/>
      <c r="BC19" s="149"/>
      <c r="BD19" s="149"/>
      <c r="BE19" s="149"/>
      <c r="BF19" s="149"/>
      <c r="BG19" s="149"/>
      <c r="BH19" s="149"/>
    </row>
    <row r="20" spans="1:60" ht="22.5" outlineLevel="1" x14ac:dyDescent="0.2">
      <c r="A20" s="150">
        <v>12</v>
      </c>
      <c r="B20" s="156"/>
      <c r="C20" s="183" t="s">
        <v>114</v>
      </c>
      <c r="D20" s="158" t="s">
        <v>112</v>
      </c>
      <c r="E20" s="164">
        <v>2</v>
      </c>
      <c r="F20" s="166"/>
      <c r="G20" s="166">
        <f t="shared" si="6"/>
        <v>0</v>
      </c>
      <c r="H20" s="166">
        <v>1816.25</v>
      </c>
      <c r="I20" s="166">
        <f t="shared" si="0"/>
        <v>3632.5</v>
      </c>
      <c r="J20" s="166">
        <v>0</v>
      </c>
      <c r="K20" s="166">
        <f t="shared" si="1"/>
        <v>0</v>
      </c>
      <c r="L20" s="166">
        <v>0</v>
      </c>
      <c r="M20" s="166">
        <f t="shared" si="2"/>
        <v>0</v>
      </c>
      <c r="N20" s="159">
        <v>4.0000000000000003E-5</v>
      </c>
      <c r="O20" s="159">
        <f t="shared" si="3"/>
        <v>8.0000000000000007E-5</v>
      </c>
      <c r="P20" s="159">
        <v>0</v>
      </c>
      <c r="Q20" s="159">
        <f t="shared" si="4"/>
        <v>0</v>
      </c>
      <c r="R20" s="159"/>
      <c r="S20" s="159"/>
      <c r="T20" s="160">
        <v>0</v>
      </c>
      <c r="U20" s="159">
        <f t="shared" si="5"/>
        <v>0</v>
      </c>
      <c r="V20" s="149"/>
      <c r="W20" s="149"/>
      <c r="X20" s="149"/>
      <c r="Y20" s="149"/>
      <c r="Z20" s="149"/>
      <c r="AA20" s="149"/>
      <c r="AB20" s="149"/>
      <c r="AC20" s="149"/>
      <c r="AD20" s="149"/>
      <c r="AE20" s="149" t="s">
        <v>101</v>
      </c>
      <c r="AF20" s="149"/>
      <c r="AG20" s="149"/>
      <c r="AH20" s="149"/>
      <c r="AI20" s="149"/>
      <c r="AJ20" s="149"/>
      <c r="AK20" s="149"/>
      <c r="AL20" s="149"/>
      <c r="AM20" s="149"/>
      <c r="AN20" s="149"/>
      <c r="AO20" s="149"/>
      <c r="AP20" s="149"/>
      <c r="AQ20" s="149"/>
      <c r="AR20" s="149"/>
      <c r="AS20" s="149"/>
      <c r="AT20" s="149"/>
      <c r="AU20" s="149"/>
      <c r="AV20" s="149"/>
      <c r="AW20" s="149"/>
      <c r="AX20" s="149"/>
      <c r="AY20" s="149"/>
      <c r="AZ20" s="149"/>
      <c r="BA20" s="149"/>
      <c r="BB20" s="149"/>
      <c r="BC20" s="149"/>
      <c r="BD20" s="149"/>
      <c r="BE20" s="149"/>
      <c r="BF20" s="149"/>
      <c r="BG20" s="149"/>
      <c r="BH20" s="149"/>
    </row>
    <row r="21" spans="1:60" ht="22.5" outlineLevel="1" x14ac:dyDescent="0.2">
      <c r="A21" s="150">
        <v>13</v>
      </c>
      <c r="B21" s="156"/>
      <c r="C21" s="183" t="s">
        <v>115</v>
      </c>
      <c r="D21" s="158" t="s">
        <v>112</v>
      </c>
      <c r="E21" s="164">
        <v>2</v>
      </c>
      <c r="F21" s="166"/>
      <c r="G21" s="166">
        <f t="shared" si="6"/>
        <v>0</v>
      </c>
      <c r="H21" s="166">
        <v>1865.25</v>
      </c>
      <c r="I21" s="166">
        <f t="shared" si="0"/>
        <v>3730.5</v>
      </c>
      <c r="J21" s="166">
        <v>0</v>
      </c>
      <c r="K21" s="166">
        <f t="shared" si="1"/>
        <v>0</v>
      </c>
      <c r="L21" s="166">
        <v>0</v>
      </c>
      <c r="M21" s="166">
        <f t="shared" si="2"/>
        <v>0</v>
      </c>
      <c r="N21" s="159">
        <v>4.0000000000000003E-5</v>
      </c>
      <c r="O21" s="159">
        <f t="shared" si="3"/>
        <v>8.0000000000000007E-5</v>
      </c>
      <c r="P21" s="159">
        <v>0</v>
      </c>
      <c r="Q21" s="159">
        <f t="shared" si="4"/>
        <v>0</v>
      </c>
      <c r="R21" s="159"/>
      <c r="S21" s="159"/>
      <c r="T21" s="160">
        <v>0</v>
      </c>
      <c r="U21" s="159">
        <f t="shared" si="5"/>
        <v>0</v>
      </c>
      <c r="V21" s="149"/>
      <c r="W21" s="149"/>
      <c r="X21" s="149"/>
      <c r="Y21" s="149"/>
      <c r="Z21" s="149"/>
      <c r="AA21" s="149"/>
      <c r="AB21" s="149"/>
      <c r="AC21" s="149"/>
      <c r="AD21" s="149"/>
      <c r="AE21" s="149" t="s">
        <v>101</v>
      </c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</row>
    <row r="22" spans="1:60" x14ac:dyDescent="0.2">
      <c r="A22" s="151" t="s">
        <v>94</v>
      </c>
      <c r="B22" s="157" t="s">
        <v>59</v>
      </c>
      <c r="C22" s="184" t="s">
        <v>60</v>
      </c>
      <c r="D22" s="161"/>
      <c r="E22" s="165"/>
      <c r="F22" s="167"/>
      <c r="G22" s="167">
        <f>SUM(G23:G25)</f>
        <v>0</v>
      </c>
      <c r="H22" s="167"/>
      <c r="I22" s="167">
        <f>SUM(I23:I25)</f>
        <v>87425.5</v>
      </c>
      <c r="J22" s="167"/>
      <c r="K22" s="167">
        <f>SUM(K23:K25)</f>
        <v>80382</v>
      </c>
      <c r="L22" s="167"/>
      <c r="M22" s="167">
        <f>SUM(M23:M25)</f>
        <v>0</v>
      </c>
      <c r="N22" s="162"/>
      <c r="O22" s="162">
        <f>SUM(O23:O25)</f>
        <v>4.6472499999999997</v>
      </c>
      <c r="P22" s="162"/>
      <c r="Q22" s="162">
        <f>SUM(Q23:Q25)</f>
        <v>0</v>
      </c>
      <c r="R22" s="162"/>
      <c r="S22" s="162"/>
      <c r="T22" s="163"/>
      <c r="U22" s="162">
        <f>SUM(U23:U25)</f>
        <v>120.7</v>
      </c>
      <c r="AE22" t="s">
        <v>95</v>
      </c>
    </row>
    <row r="23" spans="1:60" ht="22.5" outlineLevel="1" x14ac:dyDescent="0.2">
      <c r="A23" s="150">
        <v>15</v>
      </c>
      <c r="B23" s="156"/>
      <c r="C23" s="183" t="s">
        <v>116</v>
      </c>
      <c r="D23" s="158" t="s">
        <v>100</v>
      </c>
      <c r="E23" s="164">
        <v>300</v>
      </c>
      <c r="F23" s="166"/>
      <c r="G23" s="166">
        <f>F23*E23</f>
        <v>0</v>
      </c>
      <c r="H23" s="166">
        <v>214.97</v>
      </c>
      <c r="I23" s="166">
        <f>ROUND(E23*H23,2)</f>
        <v>64491</v>
      </c>
      <c r="J23" s="166">
        <v>203.03</v>
      </c>
      <c r="K23" s="166">
        <f>ROUND(E23*J23,2)</f>
        <v>60909</v>
      </c>
      <c r="L23" s="166">
        <v>0</v>
      </c>
      <c r="M23" s="166">
        <f>G23*(1+L23/100)</f>
        <v>0</v>
      </c>
      <c r="N23" s="159">
        <v>1.4800000000000001E-2</v>
      </c>
      <c r="O23" s="159">
        <f>ROUND(E23*N23,5)</f>
        <v>4.4400000000000004</v>
      </c>
      <c r="P23" s="159">
        <v>0</v>
      </c>
      <c r="Q23" s="159">
        <f>ROUND(E23*P23,5)</f>
        <v>0</v>
      </c>
      <c r="R23" s="159"/>
      <c r="S23" s="159"/>
      <c r="T23" s="160">
        <v>0.30731999999999998</v>
      </c>
      <c r="U23" s="159">
        <f>ROUND(E23*T23,2)</f>
        <v>92.2</v>
      </c>
      <c r="V23" s="149"/>
      <c r="W23" s="149"/>
      <c r="X23" s="149"/>
      <c r="Y23" s="149"/>
      <c r="Z23" s="149"/>
      <c r="AA23" s="149"/>
      <c r="AB23" s="149"/>
      <c r="AC23" s="149"/>
      <c r="AD23" s="149"/>
      <c r="AE23" s="149" t="s">
        <v>98</v>
      </c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</row>
    <row r="24" spans="1:60" outlineLevel="1" x14ac:dyDescent="0.2">
      <c r="A24" s="150">
        <v>16</v>
      </c>
      <c r="B24" s="156"/>
      <c r="C24" s="183" t="s">
        <v>117</v>
      </c>
      <c r="D24" s="158" t="s">
        <v>100</v>
      </c>
      <c r="E24" s="164">
        <v>300</v>
      </c>
      <c r="F24" s="166"/>
      <c r="G24" s="166">
        <f t="shared" ref="G24:G25" si="7">F24*E24</f>
        <v>0</v>
      </c>
      <c r="H24" s="166">
        <v>27.29</v>
      </c>
      <c r="I24" s="166">
        <f>ROUND(E24*H24,2)</f>
        <v>8187</v>
      </c>
      <c r="J24" s="166">
        <v>64.91</v>
      </c>
      <c r="K24" s="166">
        <f>ROUND(E24*J24,2)</f>
        <v>19473</v>
      </c>
      <c r="L24" s="166">
        <v>0</v>
      </c>
      <c r="M24" s="166">
        <f>G24*(1+L24/100)</f>
        <v>0</v>
      </c>
      <c r="N24" s="159">
        <v>4.0000000000000003E-5</v>
      </c>
      <c r="O24" s="159">
        <f>ROUND(E24*N24,5)</f>
        <v>1.2E-2</v>
      </c>
      <c r="P24" s="159">
        <v>0</v>
      </c>
      <c r="Q24" s="159">
        <f>ROUND(E24*P24,5)</f>
        <v>0</v>
      </c>
      <c r="R24" s="159"/>
      <c r="S24" s="159"/>
      <c r="T24" s="160">
        <v>9.5000000000000001E-2</v>
      </c>
      <c r="U24" s="159">
        <f>ROUND(E24*T24,2)</f>
        <v>28.5</v>
      </c>
      <c r="V24" s="149"/>
      <c r="W24" s="149"/>
      <c r="X24" s="149"/>
      <c r="Y24" s="149"/>
      <c r="Z24" s="149"/>
      <c r="AA24" s="149"/>
      <c r="AB24" s="149"/>
      <c r="AC24" s="149"/>
      <c r="AD24" s="149"/>
      <c r="AE24" s="149" t="s">
        <v>98</v>
      </c>
      <c r="AF24" s="149"/>
      <c r="AG24" s="149"/>
      <c r="AH24" s="149"/>
      <c r="AI24" s="149"/>
      <c r="AJ24" s="149"/>
      <c r="AK24" s="149"/>
      <c r="AL24" s="149"/>
      <c r="AM24" s="149"/>
      <c r="AN24" s="149"/>
      <c r="AO24" s="149"/>
      <c r="AP24" s="149"/>
      <c r="AQ24" s="149"/>
      <c r="AR24" s="149"/>
      <c r="AS24" s="149"/>
      <c r="AT24" s="149"/>
      <c r="AU24" s="149"/>
      <c r="AV24" s="149"/>
      <c r="AW24" s="149"/>
      <c r="AX24" s="149"/>
      <c r="AY24" s="149"/>
      <c r="AZ24" s="149"/>
      <c r="BA24" s="149"/>
      <c r="BB24" s="149"/>
      <c r="BC24" s="149"/>
      <c r="BD24" s="149"/>
      <c r="BE24" s="149"/>
      <c r="BF24" s="149"/>
      <c r="BG24" s="149"/>
      <c r="BH24" s="149"/>
    </row>
    <row r="25" spans="1:60" outlineLevel="1" x14ac:dyDescent="0.2">
      <c r="A25" s="150">
        <v>17</v>
      </c>
      <c r="B25" s="156"/>
      <c r="C25" s="183" t="s">
        <v>118</v>
      </c>
      <c r="D25" s="158" t="s">
        <v>119</v>
      </c>
      <c r="E25" s="164">
        <v>8.5</v>
      </c>
      <c r="F25" s="166"/>
      <c r="G25" s="166">
        <f t="shared" si="7"/>
        <v>0</v>
      </c>
      <c r="H25" s="166">
        <v>1735</v>
      </c>
      <c r="I25" s="166">
        <f>ROUND(E25*H25,2)</f>
        <v>14747.5</v>
      </c>
      <c r="J25" s="166">
        <v>0</v>
      </c>
      <c r="K25" s="166">
        <f>ROUND(E25*J25,2)</f>
        <v>0</v>
      </c>
      <c r="L25" s="166">
        <v>0</v>
      </c>
      <c r="M25" s="166">
        <f>G25*(1+L25/100)</f>
        <v>0</v>
      </c>
      <c r="N25" s="159">
        <v>2.2970000000000001E-2</v>
      </c>
      <c r="O25" s="159">
        <f>ROUND(E25*N25,5)</f>
        <v>0.19525000000000001</v>
      </c>
      <c r="P25" s="159">
        <v>0</v>
      </c>
      <c r="Q25" s="159">
        <f>ROUND(E25*P25,5)</f>
        <v>0</v>
      </c>
      <c r="R25" s="159"/>
      <c r="S25" s="159"/>
      <c r="T25" s="160">
        <v>0</v>
      </c>
      <c r="U25" s="159">
        <f>ROUND(E25*T25,2)</f>
        <v>0</v>
      </c>
      <c r="V25" s="149"/>
      <c r="W25" s="149"/>
      <c r="X25" s="149"/>
      <c r="Y25" s="149"/>
      <c r="Z25" s="149"/>
      <c r="AA25" s="149"/>
      <c r="AB25" s="149"/>
      <c r="AC25" s="149"/>
      <c r="AD25" s="149"/>
      <c r="AE25" s="149" t="s">
        <v>98</v>
      </c>
      <c r="AF25" s="149"/>
      <c r="AG25" s="149"/>
      <c r="AH25" s="149"/>
      <c r="AI25" s="149"/>
      <c r="AJ25" s="149"/>
      <c r="AK25" s="149"/>
      <c r="AL25" s="149"/>
      <c r="AM25" s="149"/>
      <c r="AN25" s="149"/>
      <c r="AO25" s="149"/>
      <c r="AP25" s="149"/>
      <c r="AQ25" s="149"/>
      <c r="AR25" s="149"/>
      <c r="AS25" s="149"/>
      <c r="AT25" s="149"/>
      <c r="AU25" s="149"/>
      <c r="AV25" s="149"/>
      <c r="AW25" s="149"/>
      <c r="AX25" s="149"/>
      <c r="AY25" s="149"/>
      <c r="AZ25" s="149"/>
      <c r="BA25" s="149"/>
      <c r="BB25" s="149"/>
      <c r="BC25" s="149"/>
      <c r="BD25" s="149"/>
      <c r="BE25" s="149"/>
      <c r="BF25" s="149"/>
      <c r="BG25" s="149"/>
      <c r="BH25" s="149"/>
    </row>
    <row r="26" spans="1:60" x14ac:dyDescent="0.2">
      <c r="A26" s="151" t="s">
        <v>94</v>
      </c>
      <c r="B26" s="157" t="s">
        <v>61</v>
      </c>
      <c r="C26" s="184" t="s">
        <v>62</v>
      </c>
      <c r="D26" s="161"/>
      <c r="E26" s="165"/>
      <c r="F26" s="167"/>
      <c r="G26" s="167">
        <f>SUM(G27:G35)</f>
        <v>0</v>
      </c>
      <c r="H26" s="167"/>
      <c r="I26" s="167">
        <f>SUM(I27:I35)</f>
        <v>24807.600000000002</v>
      </c>
      <c r="J26" s="167"/>
      <c r="K26" s="167">
        <f>SUM(K27:K35)</f>
        <v>66207.200000000012</v>
      </c>
      <c r="L26" s="167"/>
      <c r="M26" s="167">
        <f>SUM(M27:M35)</f>
        <v>0</v>
      </c>
      <c r="N26" s="162"/>
      <c r="O26" s="162">
        <f>SUM(O27:O35)</f>
        <v>0.14116000000000001</v>
      </c>
      <c r="P26" s="162"/>
      <c r="Q26" s="162">
        <f>SUM(Q27:Q35)</f>
        <v>1.7063199999999998</v>
      </c>
      <c r="R26" s="162"/>
      <c r="S26" s="162"/>
      <c r="T26" s="163"/>
      <c r="U26" s="162">
        <f>SUM(U27:U35)</f>
        <v>47.589999999999996</v>
      </c>
      <c r="AE26" t="s">
        <v>95</v>
      </c>
    </row>
    <row r="27" spans="1:60" outlineLevel="1" x14ac:dyDescent="0.2">
      <c r="A27" s="150">
        <v>18</v>
      </c>
      <c r="B27" s="156"/>
      <c r="C27" s="183" t="s">
        <v>120</v>
      </c>
      <c r="D27" s="158" t="s">
        <v>103</v>
      </c>
      <c r="E27" s="164">
        <v>38</v>
      </c>
      <c r="F27" s="166"/>
      <c r="G27" s="166">
        <f>F27*E27</f>
        <v>0</v>
      </c>
      <c r="H27" s="166">
        <v>0</v>
      </c>
      <c r="I27" s="166">
        <f t="shared" ref="I27:I35" si="8">ROUND(E27*H27,2)</f>
        <v>0</v>
      </c>
      <c r="J27" s="166">
        <v>51.2</v>
      </c>
      <c r="K27" s="166">
        <f t="shared" ref="K27:K35" si="9">ROUND(E27*J27,2)</f>
        <v>1945.6</v>
      </c>
      <c r="L27" s="166">
        <v>0</v>
      </c>
      <c r="M27" s="166">
        <f t="shared" ref="M27:M35" si="10">G27*(1+L27/100)</f>
        <v>0</v>
      </c>
      <c r="N27" s="159">
        <v>0</v>
      </c>
      <c r="O27" s="159">
        <f t="shared" ref="O27:O35" si="11">ROUND(E27*N27,5)</f>
        <v>0</v>
      </c>
      <c r="P27" s="159">
        <v>3.3600000000000001E-3</v>
      </c>
      <c r="Q27" s="159">
        <f t="shared" ref="Q27:Q35" si="12">ROUND(E27*P27,5)</f>
        <v>0.12767999999999999</v>
      </c>
      <c r="R27" s="159"/>
      <c r="S27" s="159"/>
      <c r="T27" s="160">
        <v>6.9000000000000006E-2</v>
      </c>
      <c r="U27" s="159">
        <f t="shared" ref="U27:U35" si="13">ROUND(E27*T27,2)</f>
        <v>2.62</v>
      </c>
      <c r="V27" s="149"/>
      <c r="W27" s="149"/>
      <c r="X27" s="149"/>
      <c r="Y27" s="149"/>
      <c r="Z27" s="149"/>
      <c r="AA27" s="149"/>
      <c r="AB27" s="149"/>
      <c r="AC27" s="149"/>
      <c r="AD27" s="149"/>
      <c r="AE27" s="149" t="s">
        <v>98</v>
      </c>
      <c r="AF27" s="149"/>
      <c r="AG27" s="149"/>
      <c r="AH27" s="149"/>
      <c r="AI27" s="149"/>
      <c r="AJ27" s="149"/>
      <c r="AK27" s="149"/>
      <c r="AL27" s="149"/>
      <c r="AM27" s="149"/>
      <c r="AN27" s="149"/>
      <c r="AO27" s="149"/>
      <c r="AP27" s="149"/>
      <c r="AQ27" s="149"/>
      <c r="AR27" s="149"/>
      <c r="AS27" s="149"/>
      <c r="AT27" s="149"/>
      <c r="AU27" s="149"/>
      <c r="AV27" s="149"/>
      <c r="AW27" s="149"/>
      <c r="AX27" s="149"/>
      <c r="AY27" s="149"/>
      <c r="AZ27" s="149"/>
      <c r="BA27" s="149"/>
      <c r="BB27" s="149"/>
      <c r="BC27" s="149"/>
      <c r="BD27" s="149"/>
      <c r="BE27" s="149"/>
      <c r="BF27" s="149"/>
      <c r="BG27" s="149"/>
      <c r="BH27" s="149"/>
    </row>
    <row r="28" spans="1:60" outlineLevel="1" x14ac:dyDescent="0.2">
      <c r="A28" s="150">
        <v>19</v>
      </c>
      <c r="B28" s="156"/>
      <c r="C28" s="183" t="s">
        <v>121</v>
      </c>
      <c r="D28" s="158" t="s">
        <v>112</v>
      </c>
      <c r="E28" s="164">
        <v>40</v>
      </c>
      <c r="F28" s="166"/>
      <c r="G28" s="166">
        <f t="shared" ref="G28:G35" si="14">F28*E28</f>
        <v>0</v>
      </c>
      <c r="H28" s="166">
        <v>0</v>
      </c>
      <c r="I28" s="166">
        <f t="shared" si="8"/>
        <v>0</v>
      </c>
      <c r="J28" s="166">
        <v>39.299999999999997</v>
      </c>
      <c r="K28" s="166">
        <f t="shared" si="9"/>
        <v>1572</v>
      </c>
      <c r="L28" s="166">
        <v>0</v>
      </c>
      <c r="M28" s="166">
        <f t="shared" si="10"/>
        <v>0</v>
      </c>
      <c r="N28" s="159">
        <v>0</v>
      </c>
      <c r="O28" s="159">
        <f t="shared" si="11"/>
        <v>0</v>
      </c>
      <c r="P28" s="159">
        <v>9.6000000000000002E-4</v>
      </c>
      <c r="Q28" s="159">
        <f t="shared" si="12"/>
        <v>3.8399999999999997E-2</v>
      </c>
      <c r="R28" s="159"/>
      <c r="S28" s="159"/>
      <c r="T28" s="160">
        <v>5.7500000000000002E-2</v>
      </c>
      <c r="U28" s="159">
        <f t="shared" si="13"/>
        <v>2.2999999999999998</v>
      </c>
      <c r="V28" s="149"/>
      <c r="W28" s="149"/>
      <c r="X28" s="149"/>
      <c r="Y28" s="149"/>
      <c r="Z28" s="149"/>
      <c r="AA28" s="149"/>
      <c r="AB28" s="149"/>
      <c r="AC28" s="149"/>
      <c r="AD28" s="149"/>
      <c r="AE28" s="149" t="s">
        <v>98</v>
      </c>
      <c r="AF28" s="149"/>
      <c r="AG28" s="149"/>
      <c r="AH28" s="149"/>
      <c r="AI28" s="149"/>
      <c r="AJ28" s="149"/>
      <c r="AK28" s="149"/>
      <c r="AL28" s="149"/>
      <c r="AM28" s="149"/>
      <c r="AN28" s="149"/>
      <c r="AO28" s="149"/>
      <c r="AP28" s="149"/>
      <c r="AQ28" s="149"/>
      <c r="AR28" s="149"/>
      <c r="AS28" s="149"/>
      <c r="AT28" s="149"/>
      <c r="AU28" s="149"/>
      <c r="AV28" s="149"/>
      <c r="AW28" s="149"/>
      <c r="AX28" s="149"/>
      <c r="AY28" s="149"/>
      <c r="AZ28" s="149"/>
      <c r="BA28" s="149"/>
      <c r="BB28" s="149"/>
      <c r="BC28" s="149"/>
      <c r="BD28" s="149"/>
      <c r="BE28" s="149"/>
      <c r="BF28" s="149"/>
      <c r="BG28" s="149"/>
      <c r="BH28" s="149"/>
    </row>
    <row r="29" spans="1:60" outlineLevel="1" x14ac:dyDescent="0.2">
      <c r="A29" s="150">
        <v>20</v>
      </c>
      <c r="B29" s="156"/>
      <c r="C29" s="183" t="s">
        <v>122</v>
      </c>
      <c r="D29" s="158" t="s">
        <v>103</v>
      </c>
      <c r="E29" s="164">
        <v>16</v>
      </c>
      <c r="F29" s="166"/>
      <c r="G29" s="166">
        <f t="shared" si="14"/>
        <v>0</v>
      </c>
      <c r="H29" s="166">
        <v>0</v>
      </c>
      <c r="I29" s="166">
        <f t="shared" si="8"/>
        <v>0</v>
      </c>
      <c r="J29" s="166">
        <v>44.8</v>
      </c>
      <c r="K29" s="166">
        <f t="shared" si="9"/>
        <v>716.8</v>
      </c>
      <c r="L29" s="166">
        <v>0</v>
      </c>
      <c r="M29" s="166">
        <f t="shared" si="10"/>
        <v>0</v>
      </c>
      <c r="N29" s="159">
        <v>0</v>
      </c>
      <c r="O29" s="159">
        <f t="shared" si="11"/>
        <v>0</v>
      </c>
      <c r="P29" s="159">
        <v>1.92E-3</v>
      </c>
      <c r="Q29" s="159">
        <f t="shared" si="12"/>
        <v>3.0720000000000001E-2</v>
      </c>
      <c r="R29" s="159"/>
      <c r="S29" s="159"/>
      <c r="T29" s="160">
        <v>6.5549999999999997E-2</v>
      </c>
      <c r="U29" s="159">
        <f t="shared" si="13"/>
        <v>1.05</v>
      </c>
      <c r="V29" s="149"/>
      <c r="W29" s="149"/>
      <c r="X29" s="149"/>
      <c r="Y29" s="149"/>
      <c r="Z29" s="149"/>
      <c r="AA29" s="149"/>
      <c r="AB29" s="149"/>
      <c r="AC29" s="149"/>
      <c r="AD29" s="149"/>
      <c r="AE29" s="149" t="s">
        <v>98</v>
      </c>
      <c r="AF29" s="149"/>
      <c r="AG29" s="149"/>
      <c r="AH29" s="149"/>
      <c r="AI29" s="149"/>
      <c r="AJ29" s="149"/>
      <c r="AK29" s="149"/>
      <c r="AL29" s="149"/>
      <c r="AM29" s="149"/>
      <c r="AN29" s="149"/>
      <c r="AO29" s="149"/>
      <c r="AP29" s="149"/>
      <c r="AQ29" s="149"/>
      <c r="AR29" s="149"/>
      <c r="AS29" s="149"/>
      <c r="AT29" s="149"/>
      <c r="AU29" s="149"/>
      <c r="AV29" s="149"/>
      <c r="AW29" s="149"/>
      <c r="AX29" s="149"/>
      <c r="AY29" s="149"/>
      <c r="AZ29" s="149"/>
      <c r="BA29" s="149"/>
      <c r="BB29" s="149"/>
      <c r="BC29" s="149"/>
      <c r="BD29" s="149"/>
      <c r="BE29" s="149"/>
      <c r="BF29" s="149"/>
      <c r="BG29" s="149"/>
      <c r="BH29" s="149"/>
    </row>
    <row r="30" spans="1:60" outlineLevel="1" x14ac:dyDescent="0.2">
      <c r="A30" s="150">
        <v>21</v>
      </c>
      <c r="B30" s="156"/>
      <c r="C30" s="183" t="s">
        <v>123</v>
      </c>
      <c r="D30" s="158" t="s">
        <v>103</v>
      </c>
      <c r="E30" s="164">
        <v>16</v>
      </c>
      <c r="F30" s="166"/>
      <c r="G30" s="166">
        <f t="shared" si="14"/>
        <v>0</v>
      </c>
      <c r="H30" s="166">
        <v>0</v>
      </c>
      <c r="I30" s="166">
        <f t="shared" si="8"/>
        <v>0</v>
      </c>
      <c r="J30" s="166">
        <v>70.7</v>
      </c>
      <c r="K30" s="166">
        <f t="shared" si="9"/>
        <v>1131.2</v>
      </c>
      <c r="L30" s="166">
        <v>0</v>
      </c>
      <c r="M30" s="166">
        <f t="shared" si="10"/>
        <v>0</v>
      </c>
      <c r="N30" s="159">
        <v>0</v>
      </c>
      <c r="O30" s="159">
        <f t="shared" si="11"/>
        <v>0</v>
      </c>
      <c r="P30" s="159">
        <v>2.3E-3</v>
      </c>
      <c r="Q30" s="159">
        <f t="shared" si="12"/>
        <v>3.6799999999999999E-2</v>
      </c>
      <c r="R30" s="159"/>
      <c r="S30" s="159"/>
      <c r="T30" s="160">
        <v>0.10349999999999999</v>
      </c>
      <c r="U30" s="159">
        <f t="shared" si="13"/>
        <v>1.66</v>
      </c>
      <c r="V30" s="149"/>
      <c r="W30" s="149"/>
      <c r="X30" s="149"/>
      <c r="Y30" s="149"/>
      <c r="Z30" s="149"/>
      <c r="AA30" s="149"/>
      <c r="AB30" s="149"/>
      <c r="AC30" s="149"/>
      <c r="AD30" s="149"/>
      <c r="AE30" s="149" t="s">
        <v>98</v>
      </c>
      <c r="AF30" s="149"/>
      <c r="AG30" s="149"/>
      <c r="AH30" s="149"/>
      <c r="AI30" s="149"/>
      <c r="AJ30" s="149"/>
      <c r="AK30" s="149"/>
      <c r="AL30" s="149"/>
      <c r="AM30" s="149"/>
      <c r="AN30" s="149"/>
      <c r="AO30" s="149"/>
      <c r="AP30" s="149"/>
      <c r="AQ30" s="149"/>
      <c r="AR30" s="149"/>
      <c r="AS30" s="149"/>
      <c r="AT30" s="149"/>
      <c r="AU30" s="149"/>
      <c r="AV30" s="149"/>
      <c r="AW30" s="149"/>
      <c r="AX30" s="149"/>
      <c r="AY30" s="149"/>
      <c r="AZ30" s="149"/>
      <c r="BA30" s="149"/>
      <c r="BB30" s="149"/>
      <c r="BC30" s="149"/>
      <c r="BD30" s="149"/>
      <c r="BE30" s="149"/>
      <c r="BF30" s="149"/>
      <c r="BG30" s="149"/>
      <c r="BH30" s="149"/>
    </row>
    <row r="31" spans="1:60" outlineLevel="1" x14ac:dyDescent="0.2">
      <c r="A31" s="150">
        <v>22</v>
      </c>
      <c r="B31" s="156"/>
      <c r="C31" s="183" t="s">
        <v>124</v>
      </c>
      <c r="D31" s="158" t="s">
        <v>112</v>
      </c>
      <c r="E31" s="164">
        <v>4</v>
      </c>
      <c r="F31" s="166"/>
      <c r="G31" s="166">
        <f t="shared" si="14"/>
        <v>0</v>
      </c>
      <c r="H31" s="166">
        <v>0</v>
      </c>
      <c r="I31" s="166">
        <f t="shared" si="8"/>
        <v>0</v>
      </c>
      <c r="J31" s="166">
        <v>85.3</v>
      </c>
      <c r="K31" s="166">
        <f t="shared" si="9"/>
        <v>341.2</v>
      </c>
      <c r="L31" s="166">
        <v>0</v>
      </c>
      <c r="M31" s="166">
        <f t="shared" si="10"/>
        <v>0</v>
      </c>
      <c r="N31" s="159">
        <v>0</v>
      </c>
      <c r="O31" s="159">
        <f t="shared" si="11"/>
        <v>0</v>
      </c>
      <c r="P31" s="159">
        <v>2.1800000000000001E-3</v>
      </c>
      <c r="Q31" s="159">
        <f t="shared" si="12"/>
        <v>8.7200000000000003E-3</v>
      </c>
      <c r="R31" s="159"/>
      <c r="S31" s="159"/>
      <c r="T31" s="160">
        <v>0.115</v>
      </c>
      <c r="U31" s="159">
        <f t="shared" si="13"/>
        <v>0.46</v>
      </c>
      <c r="V31" s="149"/>
      <c r="W31" s="149"/>
      <c r="X31" s="149"/>
      <c r="Y31" s="149"/>
      <c r="Z31" s="149"/>
      <c r="AA31" s="149"/>
      <c r="AB31" s="149"/>
      <c r="AC31" s="149"/>
      <c r="AD31" s="149"/>
      <c r="AE31" s="149" t="s">
        <v>98</v>
      </c>
      <c r="AF31" s="149"/>
      <c r="AG31" s="149"/>
      <c r="AH31" s="149"/>
      <c r="AI31" s="149"/>
      <c r="AJ31" s="149"/>
      <c r="AK31" s="149"/>
      <c r="AL31" s="149"/>
      <c r="AM31" s="149"/>
      <c r="AN31" s="149"/>
      <c r="AO31" s="149"/>
      <c r="AP31" s="149"/>
      <c r="AQ31" s="149"/>
      <c r="AR31" s="149"/>
      <c r="AS31" s="149"/>
      <c r="AT31" s="149"/>
      <c r="AU31" s="149"/>
      <c r="AV31" s="149"/>
      <c r="AW31" s="149"/>
      <c r="AX31" s="149"/>
      <c r="AY31" s="149"/>
      <c r="AZ31" s="149"/>
      <c r="BA31" s="149"/>
      <c r="BB31" s="149"/>
      <c r="BC31" s="149"/>
      <c r="BD31" s="149"/>
      <c r="BE31" s="149"/>
      <c r="BF31" s="149"/>
      <c r="BG31" s="149"/>
      <c r="BH31" s="149"/>
    </row>
    <row r="32" spans="1:60" outlineLevel="1" x14ac:dyDescent="0.2">
      <c r="A32" s="150">
        <v>23</v>
      </c>
      <c r="B32" s="156"/>
      <c r="C32" s="183" t="s">
        <v>125</v>
      </c>
      <c r="D32" s="158" t="s">
        <v>100</v>
      </c>
      <c r="E32" s="164">
        <v>200</v>
      </c>
      <c r="F32" s="166"/>
      <c r="G32" s="166">
        <f t="shared" si="14"/>
        <v>0</v>
      </c>
      <c r="H32" s="166">
        <v>0</v>
      </c>
      <c r="I32" s="166">
        <f t="shared" si="8"/>
        <v>0</v>
      </c>
      <c r="J32" s="166">
        <v>150</v>
      </c>
      <c r="K32" s="166">
        <f t="shared" si="9"/>
        <v>30000</v>
      </c>
      <c r="L32" s="166">
        <v>0</v>
      </c>
      <c r="M32" s="166">
        <f t="shared" si="10"/>
        <v>0</v>
      </c>
      <c r="N32" s="159">
        <v>0</v>
      </c>
      <c r="O32" s="159">
        <f t="shared" si="11"/>
        <v>0</v>
      </c>
      <c r="P32" s="159">
        <v>7.3200000000000001E-3</v>
      </c>
      <c r="Q32" s="159">
        <f t="shared" si="12"/>
        <v>1.464</v>
      </c>
      <c r="R32" s="159"/>
      <c r="S32" s="159"/>
      <c r="T32" s="160">
        <v>9.1999999999999998E-2</v>
      </c>
      <c r="U32" s="159">
        <f t="shared" si="13"/>
        <v>18.399999999999999</v>
      </c>
      <c r="V32" s="149"/>
      <c r="W32" s="149"/>
      <c r="X32" s="149"/>
      <c r="Y32" s="149"/>
      <c r="Z32" s="149"/>
      <c r="AA32" s="149"/>
      <c r="AB32" s="149"/>
      <c r="AC32" s="149"/>
      <c r="AD32" s="149"/>
      <c r="AE32" s="149" t="s">
        <v>98</v>
      </c>
      <c r="AF32" s="149"/>
      <c r="AG32" s="149"/>
      <c r="AH32" s="149"/>
      <c r="AI32" s="149"/>
      <c r="AJ32" s="149"/>
      <c r="AK32" s="149"/>
      <c r="AL32" s="149"/>
      <c r="AM32" s="149"/>
      <c r="AN32" s="149"/>
      <c r="AO32" s="149"/>
      <c r="AP32" s="149"/>
      <c r="AQ32" s="149"/>
      <c r="AR32" s="149"/>
      <c r="AS32" s="149"/>
      <c r="AT32" s="149"/>
      <c r="AU32" s="149"/>
      <c r="AV32" s="149"/>
      <c r="AW32" s="149"/>
      <c r="AX32" s="149"/>
      <c r="AY32" s="149"/>
      <c r="AZ32" s="149"/>
      <c r="BA32" s="149"/>
      <c r="BB32" s="149"/>
      <c r="BC32" s="149"/>
      <c r="BD32" s="149"/>
      <c r="BE32" s="149"/>
      <c r="BF32" s="149"/>
      <c r="BG32" s="149"/>
      <c r="BH32" s="149"/>
    </row>
    <row r="33" spans="1:60" outlineLevel="1" x14ac:dyDescent="0.2">
      <c r="A33" s="150">
        <v>24</v>
      </c>
      <c r="B33" s="156"/>
      <c r="C33" s="183" t="s">
        <v>126</v>
      </c>
      <c r="D33" s="158" t="s">
        <v>103</v>
      </c>
      <c r="E33" s="164">
        <v>40</v>
      </c>
      <c r="F33" s="166"/>
      <c r="G33" s="166">
        <f t="shared" si="14"/>
        <v>0</v>
      </c>
      <c r="H33" s="166">
        <v>435.63</v>
      </c>
      <c r="I33" s="166">
        <f t="shared" si="8"/>
        <v>17425.2</v>
      </c>
      <c r="J33" s="166">
        <v>723.37</v>
      </c>
      <c r="K33" s="166">
        <f t="shared" si="9"/>
        <v>28934.799999999999</v>
      </c>
      <c r="L33" s="166">
        <v>0</v>
      </c>
      <c r="M33" s="166">
        <f t="shared" si="10"/>
        <v>0</v>
      </c>
      <c r="N33" s="159">
        <v>3.0000000000000001E-3</v>
      </c>
      <c r="O33" s="159">
        <f t="shared" si="11"/>
        <v>0.12</v>
      </c>
      <c r="P33" s="159">
        <v>0</v>
      </c>
      <c r="Q33" s="159">
        <f t="shared" si="12"/>
        <v>0</v>
      </c>
      <c r="R33" s="159"/>
      <c r="S33" s="159"/>
      <c r="T33" s="160">
        <v>0.47016000000000002</v>
      </c>
      <c r="U33" s="159">
        <f t="shared" si="13"/>
        <v>18.809999999999999</v>
      </c>
      <c r="V33" s="149"/>
      <c r="W33" s="149"/>
      <c r="X33" s="149"/>
      <c r="Y33" s="149"/>
      <c r="Z33" s="149"/>
      <c r="AA33" s="149"/>
      <c r="AB33" s="149"/>
      <c r="AC33" s="149"/>
      <c r="AD33" s="149"/>
      <c r="AE33" s="149" t="s">
        <v>98</v>
      </c>
      <c r="AF33" s="149"/>
      <c r="AG33" s="149"/>
      <c r="AH33" s="149"/>
      <c r="AI33" s="149"/>
      <c r="AJ33" s="149"/>
      <c r="AK33" s="149"/>
      <c r="AL33" s="149"/>
      <c r="AM33" s="149"/>
      <c r="AN33" s="149"/>
      <c r="AO33" s="149"/>
      <c r="AP33" s="149"/>
      <c r="AQ33" s="149"/>
      <c r="AR33" s="149"/>
      <c r="AS33" s="149"/>
      <c r="AT33" s="149"/>
      <c r="AU33" s="149"/>
      <c r="AV33" s="149"/>
      <c r="AW33" s="149"/>
      <c r="AX33" s="149"/>
      <c r="AY33" s="149"/>
      <c r="AZ33" s="149"/>
      <c r="BA33" s="149"/>
      <c r="BB33" s="149"/>
      <c r="BC33" s="149"/>
      <c r="BD33" s="149"/>
      <c r="BE33" s="149"/>
      <c r="BF33" s="149"/>
      <c r="BG33" s="149"/>
      <c r="BH33" s="149"/>
    </row>
    <row r="34" spans="1:60" outlineLevel="1" x14ac:dyDescent="0.2">
      <c r="A34" s="150">
        <v>25</v>
      </c>
      <c r="B34" s="156"/>
      <c r="C34" s="183" t="s">
        <v>127</v>
      </c>
      <c r="D34" s="158" t="s">
        <v>103</v>
      </c>
      <c r="E34" s="164">
        <v>4</v>
      </c>
      <c r="F34" s="166"/>
      <c r="G34" s="166">
        <f t="shared" si="14"/>
        <v>0</v>
      </c>
      <c r="H34" s="166">
        <v>595.6</v>
      </c>
      <c r="I34" s="166">
        <f t="shared" si="8"/>
        <v>2382.4</v>
      </c>
      <c r="J34" s="166">
        <v>391.4</v>
      </c>
      <c r="K34" s="166">
        <f t="shared" si="9"/>
        <v>1565.6</v>
      </c>
      <c r="L34" s="166">
        <v>0</v>
      </c>
      <c r="M34" s="166">
        <f t="shared" si="10"/>
        <v>0</v>
      </c>
      <c r="N34" s="159">
        <v>3.0899999999999999E-3</v>
      </c>
      <c r="O34" s="159">
        <f t="shared" si="11"/>
        <v>1.2359999999999999E-2</v>
      </c>
      <c r="P34" s="159">
        <v>0</v>
      </c>
      <c r="Q34" s="159">
        <f t="shared" si="12"/>
        <v>0</v>
      </c>
      <c r="R34" s="159"/>
      <c r="S34" s="159"/>
      <c r="T34" s="160">
        <v>0.57299999999999995</v>
      </c>
      <c r="U34" s="159">
        <f t="shared" si="13"/>
        <v>2.29</v>
      </c>
      <c r="V34" s="149"/>
      <c r="W34" s="149"/>
      <c r="X34" s="149"/>
      <c r="Y34" s="149"/>
      <c r="Z34" s="149"/>
      <c r="AA34" s="149"/>
      <c r="AB34" s="149"/>
      <c r="AC34" s="149"/>
      <c r="AD34" s="149"/>
      <c r="AE34" s="149" t="s">
        <v>98</v>
      </c>
      <c r="AF34" s="149"/>
      <c r="AG34" s="149"/>
      <c r="AH34" s="149"/>
      <c r="AI34" s="149"/>
      <c r="AJ34" s="149"/>
      <c r="AK34" s="149"/>
      <c r="AL34" s="149"/>
      <c r="AM34" s="149"/>
      <c r="AN34" s="149"/>
      <c r="AO34" s="149"/>
      <c r="AP34" s="149"/>
      <c r="AQ34" s="149"/>
      <c r="AR34" s="149"/>
      <c r="AS34" s="149"/>
      <c r="AT34" s="149"/>
      <c r="AU34" s="149"/>
      <c r="AV34" s="149"/>
      <c r="AW34" s="149"/>
      <c r="AX34" s="149"/>
      <c r="AY34" s="149"/>
      <c r="AZ34" s="149"/>
      <c r="BA34" s="149"/>
      <c r="BB34" s="149"/>
      <c r="BC34" s="149"/>
      <c r="BD34" s="149"/>
      <c r="BE34" s="149"/>
      <c r="BF34" s="149"/>
      <c r="BG34" s="149"/>
      <c r="BH34" s="149"/>
    </row>
    <row r="35" spans="1:60" outlineLevel="1" x14ac:dyDescent="0.2">
      <c r="A35" s="150">
        <v>26</v>
      </c>
      <c r="B35" s="156"/>
      <c r="C35" s="183" t="s">
        <v>128</v>
      </c>
      <c r="D35" s="158" t="s">
        <v>112</v>
      </c>
      <c r="E35" s="164">
        <v>8</v>
      </c>
      <c r="F35" s="166"/>
      <c r="G35" s="166">
        <f t="shared" si="14"/>
        <v>0</v>
      </c>
      <c r="H35" s="166">
        <v>625</v>
      </c>
      <c r="I35" s="166">
        <f t="shared" si="8"/>
        <v>5000</v>
      </c>
      <c r="J35" s="166">
        <v>0</v>
      </c>
      <c r="K35" s="166">
        <f t="shared" si="9"/>
        <v>0</v>
      </c>
      <c r="L35" s="166">
        <v>0</v>
      </c>
      <c r="M35" s="166">
        <f t="shared" si="10"/>
        <v>0</v>
      </c>
      <c r="N35" s="159">
        <v>1.1000000000000001E-3</v>
      </c>
      <c r="O35" s="159">
        <f t="shared" si="11"/>
        <v>8.8000000000000005E-3</v>
      </c>
      <c r="P35" s="159">
        <v>0</v>
      </c>
      <c r="Q35" s="159">
        <f t="shared" si="12"/>
        <v>0</v>
      </c>
      <c r="R35" s="159"/>
      <c r="S35" s="159"/>
      <c r="T35" s="160">
        <v>0</v>
      </c>
      <c r="U35" s="159">
        <f t="shared" si="13"/>
        <v>0</v>
      </c>
      <c r="V35" s="149"/>
      <c r="W35" s="149"/>
      <c r="X35" s="149"/>
      <c r="Y35" s="149"/>
      <c r="Z35" s="149"/>
      <c r="AA35" s="149"/>
      <c r="AB35" s="149"/>
      <c r="AC35" s="149"/>
      <c r="AD35" s="149"/>
      <c r="AE35" s="149" t="s">
        <v>101</v>
      </c>
      <c r="AF35" s="149"/>
      <c r="AG35" s="149"/>
      <c r="AH35" s="149"/>
      <c r="AI35" s="149"/>
      <c r="AJ35" s="149"/>
      <c r="AK35" s="149"/>
      <c r="AL35" s="149"/>
      <c r="AM35" s="149"/>
      <c r="AN35" s="149"/>
      <c r="AO35" s="149"/>
      <c r="AP35" s="149"/>
      <c r="AQ35" s="149"/>
      <c r="AR35" s="149"/>
      <c r="AS35" s="149"/>
      <c r="AT35" s="149"/>
      <c r="AU35" s="149"/>
      <c r="AV35" s="149"/>
      <c r="AW35" s="149"/>
      <c r="AX35" s="149"/>
      <c r="AY35" s="149"/>
      <c r="AZ35" s="149"/>
      <c r="BA35" s="149"/>
      <c r="BB35" s="149"/>
      <c r="BC35" s="149"/>
      <c r="BD35" s="149"/>
      <c r="BE35" s="149"/>
      <c r="BF35" s="149"/>
      <c r="BG35" s="149"/>
      <c r="BH35" s="149"/>
    </row>
    <row r="36" spans="1:60" x14ac:dyDescent="0.2">
      <c r="A36" s="151" t="s">
        <v>94</v>
      </c>
      <c r="B36" s="157" t="s">
        <v>63</v>
      </c>
      <c r="C36" s="184" t="s">
        <v>64</v>
      </c>
      <c r="D36" s="161"/>
      <c r="E36" s="165"/>
      <c r="F36" s="167"/>
      <c r="G36" s="167">
        <f>SUM(G37:G44)</f>
        <v>0</v>
      </c>
      <c r="H36" s="167"/>
      <c r="I36" s="167">
        <f>SUM(I37:I44)</f>
        <v>45867.92</v>
      </c>
      <c r="J36" s="167"/>
      <c r="K36" s="167">
        <f>SUM(K37:K44)</f>
        <v>109551.08</v>
      </c>
      <c r="L36" s="167"/>
      <c r="M36" s="167">
        <f>SUM(M37:M44)</f>
        <v>0</v>
      </c>
      <c r="N36" s="162"/>
      <c r="O36" s="162">
        <f>SUM(O37:O44)</f>
        <v>7.2940000000000005E-2</v>
      </c>
      <c r="P36" s="162"/>
      <c r="Q36" s="162">
        <f>SUM(Q37:Q44)</f>
        <v>1.454</v>
      </c>
      <c r="R36" s="162"/>
      <c r="S36" s="162"/>
      <c r="T36" s="163"/>
      <c r="U36" s="162">
        <f>SUM(U37:U44)</f>
        <v>143.1</v>
      </c>
      <c r="AE36" t="s">
        <v>95</v>
      </c>
    </row>
    <row r="37" spans="1:60" outlineLevel="1" x14ac:dyDescent="0.2">
      <c r="A37" s="150">
        <v>27</v>
      </c>
      <c r="B37" s="156"/>
      <c r="C37" s="183" t="s">
        <v>129</v>
      </c>
      <c r="D37" s="158" t="s">
        <v>100</v>
      </c>
      <c r="E37" s="164">
        <v>100</v>
      </c>
      <c r="F37" s="166"/>
      <c r="G37" s="166">
        <f>F37*E37</f>
        <v>0</v>
      </c>
      <c r="H37" s="166">
        <v>0</v>
      </c>
      <c r="I37" s="166">
        <f t="shared" ref="I37:I44" si="15">ROUND(E37*H37,2)</f>
        <v>0</v>
      </c>
      <c r="J37" s="166">
        <v>130</v>
      </c>
      <c r="K37" s="166">
        <f t="shared" ref="K37:K44" si="16">ROUND(E37*J37,2)</f>
        <v>13000</v>
      </c>
      <c r="L37" s="166">
        <v>0</v>
      </c>
      <c r="M37" s="166">
        <f t="shared" ref="M37:M44" si="17">G37*(1+L37/100)</f>
        <v>0</v>
      </c>
      <c r="N37" s="159">
        <v>0</v>
      </c>
      <c r="O37" s="159">
        <f t="shared" ref="O37:O44" si="18">ROUND(E37*N37,5)</f>
        <v>0</v>
      </c>
      <c r="P37" s="159">
        <v>1.4E-2</v>
      </c>
      <c r="Q37" s="159">
        <f t="shared" ref="Q37:Q44" si="19">ROUND(E37*P37,5)</f>
        <v>1.4</v>
      </c>
      <c r="R37" s="159"/>
      <c r="S37" s="159"/>
      <c r="T37" s="160">
        <v>0.1</v>
      </c>
      <c r="U37" s="159">
        <f t="shared" ref="U37:U44" si="20">ROUND(E37*T37,2)</f>
        <v>10</v>
      </c>
      <c r="V37" s="149"/>
      <c r="W37" s="149"/>
      <c r="X37" s="149"/>
      <c r="Y37" s="149"/>
      <c r="Z37" s="149"/>
      <c r="AA37" s="149"/>
      <c r="AB37" s="149"/>
      <c r="AC37" s="149"/>
      <c r="AD37" s="149"/>
      <c r="AE37" s="149" t="s">
        <v>98</v>
      </c>
      <c r="AF37" s="149"/>
      <c r="AG37" s="149"/>
      <c r="AH37" s="149"/>
      <c r="AI37" s="149"/>
      <c r="AJ37" s="149"/>
      <c r="AK37" s="149"/>
      <c r="AL37" s="149"/>
      <c r="AM37" s="149"/>
      <c r="AN37" s="149"/>
      <c r="AO37" s="149"/>
      <c r="AP37" s="149"/>
      <c r="AQ37" s="149"/>
      <c r="AR37" s="149"/>
      <c r="AS37" s="149"/>
      <c r="AT37" s="149"/>
      <c r="AU37" s="149"/>
      <c r="AV37" s="149"/>
      <c r="AW37" s="149"/>
      <c r="AX37" s="149"/>
      <c r="AY37" s="149"/>
      <c r="AZ37" s="149"/>
      <c r="BA37" s="149"/>
      <c r="BB37" s="149"/>
      <c r="BC37" s="149"/>
      <c r="BD37" s="149"/>
      <c r="BE37" s="149"/>
      <c r="BF37" s="149"/>
      <c r="BG37" s="149"/>
      <c r="BH37" s="149"/>
    </row>
    <row r="38" spans="1:60" outlineLevel="1" x14ac:dyDescent="0.2">
      <c r="A38" s="150">
        <v>28</v>
      </c>
      <c r="B38" s="156"/>
      <c r="C38" s="183" t="s">
        <v>130</v>
      </c>
      <c r="D38" s="158" t="s">
        <v>100</v>
      </c>
      <c r="E38" s="164">
        <v>300</v>
      </c>
      <c r="F38" s="166"/>
      <c r="G38" s="166">
        <f t="shared" ref="G38:G44" si="21">F38*E38</f>
        <v>0</v>
      </c>
      <c r="H38" s="166">
        <v>0</v>
      </c>
      <c r="I38" s="166">
        <f t="shared" si="15"/>
        <v>0</v>
      </c>
      <c r="J38" s="166">
        <v>22.3</v>
      </c>
      <c r="K38" s="166">
        <f t="shared" si="16"/>
        <v>6690</v>
      </c>
      <c r="L38" s="166">
        <v>0</v>
      </c>
      <c r="M38" s="166">
        <f t="shared" si="17"/>
        <v>0</v>
      </c>
      <c r="N38" s="159">
        <v>0</v>
      </c>
      <c r="O38" s="159">
        <f t="shared" si="18"/>
        <v>0</v>
      </c>
      <c r="P38" s="159">
        <v>1.8000000000000001E-4</v>
      </c>
      <c r="Q38" s="159">
        <f t="shared" si="19"/>
        <v>5.3999999999999999E-2</v>
      </c>
      <c r="R38" s="159"/>
      <c r="S38" s="159"/>
      <c r="T38" s="160">
        <v>0.03</v>
      </c>
      <c r="U38" s="159">
        <f t="shared" si="20"/>
        <v>9</v>
      </c>
      <c r="V38" s="149"/>
      <c r="W38" s="149"/>
      <c r="X38" s="149"/>
      <c r="Y38" s="149"/>
      <c r="Z38" s="149"/>
      <c r="AA38" s="149"/>
      <c r="AB38" s="149"/>
      <c r="AC38" s="149"/>
      <c r="AD38" s="149"/>
      <c r="AE38" s="149" t="s">
        <v>98</v>
      </c>
      <c r="AF38" s="149"/>
      <c r="AG38" s="149"/>
      <c r="AH38" s="149"/>
      <c r="AI38" s="149"/>
      <c r="AJ38" s="149"/>
      <c r="AK38" s="149"/>
      <c r="AL38" s="149"/>
      <c r="AM38" s="149"/>
      <c r="AN38" s="149"/>
      <c r="AO38" s="149"/>
      <c r="AP38" s="149"/>
      <c r="AQ38" s="149"/>
      <c r="AR38" s="149"/>
      <c r="AS38" s="149"/>
      <c r="AT38" s="149"/>
      <c r="AU38" s="149"/>
      <c r="AV38" s="149"/>
      <c r="AW38" s="149"/>
      <c r="AX38" s="149"/>
      <c r="AY38" s="149"/>
      <c r="AZ38" s="149"/>
      <c r="BA38" s="149"/>
      <c r="BB38" s="149"/>
      <c r="BC38" s="149"/>
      <c r="BD38" s="149"/>
      <c r="BE38" s="149"/>
      <c r="BF38" s="149"/>
      <c r="BG38" s="149"/>
      <c r="BH38" s="149"/>
    </row>
    <row r="39" spans="1:60" outlineLevel="1" x14ac:dyDescent="0.2">
      <c r="A39" s="150">
        <v>29</v>
      </c>
      <c r="B39" s="156"/>
      <c r="C39" s="183" t="s">
        <v>131</v>
      </c>
      <c r="D39" s="158" t="s">
        <v>100</v>
      </c>
      <c r="E39" s="164">
        <v>300</v>
      </c>
      <c r="F39" s="166"/>
      <c r="G39" s="166">
        <f t="shared" si="21"/>
        <v>0</v>
      </c>
      <c r="H39" s="166">
        <v>7.87</v>
      </c>
      <c r="I39" s="166">
        <f t="shared" si="15"/>
        <v>2361</v>
      </c>
      <c r="J39" s="166">
        <v>120.63</v>
      </c>
      <c r="K39" s="166">
        <f t="shared" si="16"/>
        <v>36189</v>
      </c>
      <c r="L39" s="166">
        <v>0</v>
      </c>
      <c r="M39" s="166">
        <f t="shared" si="17"/>
        <v>0</v>
      </c>
      <c r="N39" s="159">
        <v>1.0000000000000001E-5</v>
      </c>
      <c r="O39" s="159">
        <f t="shared" si="18"/>
        <v>3.0000000000000001E-3</v>
      </c>
      <c r="P39" s="159">
        <v>0</v>
      </c>
      <c r="Q39" s="159">
        <f t="shared" si="19"/>
        <v>0</v>
      </c>
      <c r="R39" s="159"/>
      <c r="S39" s="159"/>
      <c r="T39" s="160">
        <v>0.17</v>
      </c>
      <c r="U39" s="159">
        <f t="shared" si="20"/>
        <v>51</v>
      </c>
      <c r="V39" s="149"/>
      <c r="W39" s="149"/>
      <c r="X39" s="149"/>
      <c r="Y39" s="149"/>
      <c r="Z39" s="149"/>
      <c r="AA39" s="149"/>
      <c r="AB39" s="149"/>
      <c r="AC39" s="149"/>
      <c r="AD39" s="149"/>
      <c r="AE39" s="149" t="s">
        <v>98</v>
      </c>
      <c r="AF39" s="149"/>
      <c r="AG39" s="149"/>
      <c r="AH39" s="149"/>
      <c r="AI39" s="149"/>
      <c r="AJ39" s="149"/>
      <c r="AK39" s="149"/>
      <c r="AL39" s="149"/>
      <c r="AM39" s="149"/>
      <c r="AN39" s="149"/>
      <c r="AO39" s="149"/>
      <c r="AP39" s="149"/>
      <c r="AQ39" s="149"/>
      <c r="AR39" s="149"/>
      <c r="AS39" s="149"/>
      <c r="AT39" s="149"/>
      <c r="AU39" s="149"/>
      <c r="AV39" s="149"/>
      <c r="AW39" s="149"/>
      <c r="AX39" s="149"/>
      <c r="AY39" s="149"/>
      <c r="AZ39" s="149"/>
      <c r="BA39" s="149"/>
      <c r="BB39" s="149"/>
      <c r="BC39" s="149"/>
      <c r="BD39" s="149"/>
      <c r="BE39" s="149"/>
      <c r="BF39" s="149"/>
      <c r="BG39" s="149"/>
      <c r="BH39" s="149"/>
    </row>
    <row r="40" spans="1:60" outlineLevel="1" x14ac:dyDescent="0.2">
      <c r="A40" s="150">
        <v>30</v>
      </c>
      <c r="B40" s="156"/>
      <c r="C40" s="183" t="s">
        <v>132</v>
      </c>
      <c r="D40" s="158" t="s">
        <v>103</v>
      </c>
      <c r="E40" s="164">
        <v>400</v>
      </c>
      <c r="F40" s="166"/>
      <c r="G40" s="166">
        <f t="shared" si="21"/>
        <v>0</v>
      </c>
      <c r="H40" s="166">
        <v>39.35</v>
      </c>
      <c r="I40" s="166">
        <f t="shared" si="15"/>
        <v>15740</v>
      </c>
      <c r="J40" s="166">
        <v>37.050000000000004</v>
      </c>
      <c r="K40" s="166">
        <f t="shared" si="16"/>
        <v>14820</v>
      </c>
      <c r="L40" s="166">
        <v>0</v>
      </c>
      <c r="M40" s="166">
        <f t="shared" si="17"/>
        <v>0</v>
      </c>
      <c r="N40" s="159">
        <v>0</v>
      </c>
      <c r="O40" s="159">
        <f t="shared" si="18"/>
        <v>0</v>
      </c>
      <c r="P40" s="159">
        <v>0</v>
      </c>
      <c r="Q40" s="159">
        <f t="shared" si="19"/>
        <v>0</v>
      </c>
      <c r="R40" s="159"/>
      <c r="S40" s="159"/>
      <c r="T40" s="160">
        <v>0.05</v>
      </c>
      <c r="U40" s="159">
        <f t="shared" si="20"/>
        <v>20</v>
      </c>
      <c r="V40" s="149"/>
      <c r="W40" s="149"/>
      <c r="X40" s="149"/>
      <c r="Y40" s="149"/>
      <c r="Z40" s="149"/>
      <c r="AA40" s="149"/>
      <c r="AB40" s="149"/>
      <c r="AC40" s="149"/>
      <c r="AD40" s="149"/>
      <c r="AE40" s="149" t="s">
        <v>98</v>
      </c>
      <c r="AF40" s="149"/>
      <c r="AG40" s="149"/>
      <c r="AH40" s="149"/>
      <c r="AI40" s="149"/>
      <c r="AJ40" s="149"/>
      <c r="AK40" s="149"/>
      <c r="AL40" s="149"/>
      <c r="AM40" s="149"/>
      <c r="AN40" s="149"/>
      <c r="AO40" s="149"/>
      <c r="AP40" s="149"/>
      <c r="AQ40" s="149"/>
      <c r="AR40" s="149"/>
      <c r="AS40" s="149"/>
      <c r="AT40" s="149"/>
      <c r="AU40" s="149"/>
      <c r="AV40" s="149"/>
      <c r="AW40" s="149"/>
      <c r="AX40" s="149"/>
      <c r="AY40" s="149"/>
      <c r="AZ40" s="149"/>
      <c r="BA40" s="149"/>
      <c r="BB40" s="149"/>
      <c r="BC40" s="149"/>
      <c r="BD40" s="149"/>
      <c r="BE40" s="149"/>
      <c r="BF40" s="149"/>
      <c r="BG40" s="149"/>
      <c r="BH40" s="149"/>
    </row>
    <row r="41" spans="1:60" outlineLevel="1" x14ac:dyDescent="0.2">
      <c r="A41" s="150">
        <v>31</v>
      </c>
      <c r="B41" s="156"/>
      <c r="C41" s="183" t="s">
        <v>133</v>
      </c>
      <c r="D41" s="158" t="s">
        <v>103</v>
      </c>
      <c r="E41" s="164">
        <v>300</v>
      </c>
      <c r="F41" s="166"/>
      <c r="G41" s="166">
        <f t="shared" si="21"/>
        <v>0</v>
      </c>
      <c r="H41" s="166">
        <v>0</v>
      </c>
      <c r="I41" s="166">
        <f t="shared" si="15"/>
        <v>0</v>
      </c>
      <c r="J41" s="166">
        <v>35.4</v>
      </c>
      <c r="K41" s="166">
        <f t="shared" si="16"/>
        <v>10620</v>
      </c>
      <c r="L41" s="166">
        <v>0</v>
      </c>
      <c r="M41" s="166">
        <f t="shared" si="17"/>
        <v>0</v>
      </c>
      <c r="N41" s="159">
        <v>0</v>
      </c>
      <c r="O41" s="159">
        <f t="shared" si="18"/>
        <v>0</v>
      </c>
      <c r="P41" s="159">
        <v>0</v>
      </c>
      <c r="Q41" s="159">
        <f t="shared" si="19"/>
        <v>0</v>
      </c>
      <c r="R41" s="159"/>
      <c r="S41" s="159"/>
      <c r="T41" s="160">
        <v>0.05</v>
      </c>
      <c r="U41" s="159">
        <f t="shared" si="20"/>
        <v>15</v>
      </c>
      <c r="V41" s="149"/>
      <c r="W41" s="149"/>
      <c r="X41" s="149"/>
      <c r="Y41" s="149"/>
      <c r="Z41" s="149"/>
      <c r="AA41" s="149"/>
      <c r="AB41" s="149"/>
      <c r="AC41" s="149"/>
      <c r="AD41" s="149"/>
      <c r="AE41" s="149" t="s">
        <v>98</v>
      </c>
      <c r="AF41" s="149"/>
      <c r="AG41" s="149"/>
      <c r="AH41" s="149"/>
      <c r="AI41" s="149"/>
      <c r="AJ41" s="149"/>
      <c r="AK41" s="149"/>
      <c r="AL41" s="149"/>
      <c r="AM41" s="149"/>
      <c r="AN41" s="149"/>
      <c r="AO41" s="149"/>
      <c r="AP41" s="149"/>
      <c r="AQ41" s="149"/>
      <c r="AR41" s="149"/>
      <c r="AS41" s="149"/>
      <c r="AT41" s="149"/>
      <c r="AU41" s="149"/>
      <c r="AV41" s="149"/>
      <c r="AW41" s="149"/>
      <c r="AX41" s="149"/>
      <c r="AY41" s="149"/>
      <c r="AZ41" s="149"/>
      <c r="BA41" s="149"/>
      <c r="BB41" s="149"/>
      <c r="BC41" s="149"/>
      <c r="BD41" s="149"/>
      <c r="BE41" s="149"/>
      <c r="BF41" s="149"/>
      <c r="BG41" s="149"/>
      <c r="BH41" s="149"/>
    </row>
    <row r="42" spans="1:60" outlineLevel="1" x14ac:dyDescent="0.2">
      <c r="A42" s="150">
        <v>32</v>
      </c>
      <c r="B42" s="156"/>
      <c r="C42" s="183" t="s">
        <v>134</v>
      </c>
      <c r="D42" s="158" t="s">
        <v>103</v>
      </c>
      <c r="E42" s="164">
        <v>30</v>
      </c>
      <c r="F42" s="166"/>
      <c r="G42" s="166">
        <f t="shared" si="21"/>
        <v>0</v>
      </c>
      <c r="H42" s="166">
        <v>37.85</v>
      </c>
      <c r="I42" s="166">
        <f t="shared" si="15"/>
        <v>1135.5</v>
      </c>
      <c r="J42" s="166">
        <v>37.050000000000004</v>
      </c>
      <c r="K42" s="166">
        <f t="shared" si="16"/>
        <v>1111.5</v>
      </c>
      <c r="L42" s="166">
        <v>0</v>
      </c>
      <c r="M42" s="166">
        <f t="shared" si="17"/>
        <v>0</v>
      </c>
      <c r="N42" s="159">
        <v>2.0000000000000002E-5</v>
      </c>
      <c r="O42" s="159">
        <f t="shared" si="18"/>
        <v>5.9999999999999995E-4</v>
      </c>
      <c r="P42" s="159">
        <v>0</v>
      </c>
      <c r="Q42" s="159">
        <f t="shared" si="19"/>
        <v>0</v>
      </c>
      <c r="R42" s="159"/>
      <c r="S42" s="159"/>
      <c r="T42" s="160">
        <v>0.05</v>
      </c>
      <c r="U42" s="159">
        <f t="shared" si="20"/>
        <v>1.5</v>
      </c>
      <c r="V42" s="149"/>
      <c r="W42" s="149"/>
      <c r="X42" s="149"/>
      <c r="Y42" s="149"/>
      <c r="Z42" s="149"/>
      <c r="AA42" s="149"/>
      <c r="AB42" s="149"/>
      <c r="AC42" s="149"/>
      <c r="AD42" s="149"/>
      <c r="AE42" s="149" t="s">
        <v>98</v>
      </c>
      <c r="AF42" s="149"/>
      <c r="AG42" s="149"/>
      <c r="AH42" s="149"/>
      <c r="AI42" s="149"/>
      <c r="AJ42" s="149"/>
      <c r="AK42" s="149"/>
      <c r="AL42" s="149"/>
      <c r="AM42" s="149"/>
      <c r="AN42" s="149"/>
      <c r="AO42" s="149"/>
      <c r="AP42" s="149"/>
      <c r="AQ42" s="149"/>
      <c r="AR42" s="149"/>
      <c r="AS42" s="149"/>
      <c r="AT42" s="149"/>
      <c r="AU42" s="149"/>
      <c r="AV42" s="149"/>
      <c r="AW42" s="149"/>
      <c r="AX42" s="149"/>
      <c r="AY42" s="149"/>
      <c r="AZ42" s="149"/>
      <c r="BA42" s="149"/>
      <c r="BB42" s="149"/>
      <c r="BC42" s="149"/>
      <c r="BD42" s="149"/>
      <c r="BE42" s="149"/>
      <c r="BF42" s="149"/>
      <c r="BG42" s="149"/>
      <c r="BH42" s="149"/>
    </row>
    <row r="43" spans="1:60" ht="22.5" outlineLevel="1" x14ac:dyDescent="0.2">
      <c r="A43" s="150">
        <v>33</v>
      </c>
      <c r="B43" s="156"/>
      <c r="C43" s="183" t="s">
        <v>135</v>
      </c>
      <c r="D43" s="158" t="s">
        <v>112</v>
      </c>
      <c r="E43" s="164">
        <v>2</v>
      </c>
      <c r="F43" s="166"/>
      <c r="G43" s="166">
        <f t="shared" si="21"/>
        <v>0</v>
      </c>
      <c r="H43" s="166">
        <v>463.71</v>
      </c>
      <c r="I43" s="166">
        <f t="shared" si="15"/>
        <v>927.42</v>
      </c>
      <c r="J43" s="166">
        <v>222.29000000000002</v>
      </c>
      <c r="K43" s="166">
        <f t="shared" si="16"/>
        <v>444.58</v>
      </c>
      <c r="L43" s="166">
        <v>0</v>
      </c>
      <c r="M43" s="166">
        <f t="shared" si="17"/>
        <v>0</v>
      </c>
      <c r="N43" s="159">
        <v>4.6999999999999999E-4</v>
      </c>
      <c r="O43" s="159">
        <f t="shared" si="18"/>
        <v>9.3999999999999997E-4</v>
      </c>
      <c r="P43" s="159">
        <v>0</v>
      </c>
      <c r="Q43" s="159">
        <f t="shared" si="19"/>
        <v>0</v>
      </c>
      <c r="R43" s="159"/>
      <c r="S43" s="159"/>
      <c r="T43" s="160">
        <v>0.3</v>
      </c>
      <c r="U43" s="159">
        <f t="shared" si="20"/>
        <v>0.6</v>
      </c>
      <c r="V43" s="149"/>
      <c r="W43" s="149"/>
      <c r="X43" s="149"/>
      <c r="Y43" s="149"/>
      <c r="Z43" s="149"/>
      <c r="AA43" s="149"/>
      <c r="AB43" s="149"/>
      <c r="AC43" s="149"/>
      <c r="AD43" s="149"/>
      <c r="AE43" s="149" t="s">
        <v>98</v>
      </c>
      <c r="AF43" s="149"/>
      <c r="AG43" s="149"/>
      <c r="AH43" s="149"/>
      <c r="AI43" s="149"/>
      <c r="AJ43" s="149"/>
      <c r="AK43" s="149"/>
      <c r="AL43" s="149"/>
      <c r="AM43" s="149"/>
      <c r="AN43" s="149"/>
      <c r="AO43" s="149"/>
      <c r="AP43" s="149"/>
      <c r="AQ43" s="149"/>
      <c r="AR43" s="149"/>
      <c r="AS43" s="149"/>
      <c r="AT43" s="149"/>
      <c r="AU43" s="149"/>
      <c r="AV43" s="149"/>
      <c r="AW43" s="149"/>
      <c r="AX43" s="149"/>
      <c r="AY43" s="149"/>
      <c r="AZ43" s="149"/>
      <c r="BA43" s="149"/>
      <c r="BB43" s="149"/>
      <c r="BC43" s="149"/>
      <c r="BD43" s="149"/>
      <c r="BE43" s="149"/>
      <c r="BF43" s="149"/>
      <c r="BG43" s="149"/>
      <c r="BH43" s="149"/>
    </row>
    <row r="44" spans="1:60" outlineLevel="1" x14ac:dyDescent="0.2">
      <c r="A44" s="150">
        <v>34</v>
      </c>
      <c r="B44" s="156"/>
      <c r="C44" s="183" t="s">
        <v>136</v>
      </c>
      <c r="D44" s="158" t="s">
        <v>100</v>
      </c>
      <c r="E44" s="164">
        <v>360</v>
      </c>
      <c r="F44" s="166"/>
      <c r="G44" s="166">
        <f t="shared" si="21"/>
        <v>0</v>
      </c>
      <c r="H44" s="166">
        <v>71.400000000000006</v>
      </c>
      <c r="I44" s="166">
        <f t="shared" si="15"/>
        <v>25704</v>
      </c>
      <c r="J44" s="166">
        <v>74.099999999999994</v>
      </c>
      <c r="K44" s="166">
        <f t="shared" si="16"/>
        <v>26676</v>
      </c>
      <c r="L44" s="166">
        <v>0</v>
      </c>
      <c r="M44" s="166">
        <f t="shared" si="17"/>
        <v>0</v>
      </c>
      <c r="N44" s="159">
        <v>1.9000000000000001E-4</v>
      </c>
      <c r="O44" s="159">
        <f t="shared" si="18"/>
        <v>6.8400000000000002E-2</v>
      </c>
      <c r="P44" s="159">
        <v>0</v>
      </c>
      <c r="Q44" s="159">
        <f t="shared" si="19"/>
        <v>0</v>
      </c>
      <c r="R44" s="159"/>
      <c r="S44" s="159"/>
      <c r="T44" s="160">
        <v>0.1</v>
      </c>
      <c r="U44" s="159">
        <f t="shared" si="20"/>
        <v>36</v>
      </c>
      <c r="V44" s="149"/>
      <c r="W44" s="149"/>
      <c r="X44" s="149"/>
      <c r="Y44" s="149"/>
      <c r="Z44" s="149"/>
      <c r="AA44" s="149"/>
      <c r="AB44" s="149"/>
      <c r="AC44" s="149"/>
      <c r="AD44" s="149"/>
      <c r="AE44" s="149" t="s">
        <v>98</v>
      </c>
      <c r="AF44" s="149"/>
      <c r="AG44" s="149"/>
      <c r="AH44" s="149"/>
      <c r="AI44" s="149"/>
      <c r="AJ44" s="149"/>
      <c r="AK44" s="149"/>
      <c r="AL44" s="149"/>
      <c r="AM44" s="149"/>
      <c r="AN44" s="149"/>
      <c r="AO44" s="149"/>
      <c r="AP44" s="149"/>
      <c r="AQ44" s="149"/>
      <c r="AR44" s="149"/>
      <c r="AS44" s="149"/>
      <c r="AT44" s="149"/>
      <c r="AU44" s="149"/>
      <c r="AV44" s="149"/>
      <c r="AW44" s="149"/>
      <c r="AX44" s="149"/>
      <c r="AY44" s="149"/>
      <c r="AZ44" s="149"/>
      <c r="BA44" s="149"/>
      <c r="BB44" s="149"/>
      <c r="BC44" s="149"/>
      <c r="BD44" s="149"/>
      <c r="BE44" s="149"/>
      <c r="BF44" s="149"/>
      <c r="BG44" s="149"/>
      <c r="BH44" s="149"/>
    </row>
    <row r="45" spans="1:60" x14ac:dyDescent="0.2">
      <c r="A45" s="151" t="s">
        <v>94</v>
      </c>
      <c r="B45" s="157" t="s">
        <v>65</v>
      </c>
      <c r="C45" s="184" t="s">
        <v>66</v>
      </c>
      <c r="D45" s="161"/>
      <c r="E45" s="165"/>
      <c r="F45" s="167"/>
      <c r="G45" s="167">
        <f>SUM(G46:G47)</f>
        <v>0</v>
      </c>
      <c r="H45" s="167"/>
      <c r="I45" s="167">
        <f>SUM(I46:I47)</f>
        <v>16.16</v>
      </c>
      <c r="J45" s="167"/>
      <c r="K45" s="167">
        <f>SUM(K46:K47)</f>
        <v>20188.239999999998</v>
      </c>
      <c r="L45" s="167"/>
      <c r="M45" s="167">
        <f>SUM(M46:M47)</f>
        <v>0</v>
      </c>
      <c r="N45" s="162"/>
      <c r="O45" s="162">
        <f>SUM(O46:O47)</f>
        <v>5.5999999999999995E-4</v>
      </c>
      <c r="P45" s="162"/>
      <c r="Q45" s="162">
        <f>SUM(Q46:Q47)</f>
        <v>0</v>
      </c>
      <c r="R45" s="162"/>
      <c r="S45" s="162"/>
      <c r="T45" s="163"/>
      <c r="U45" s="162">
        <f>SUM(U46:U47)</f>
        <v>7.06</v>
      </c>
      <c r="AE45" t="s">
        <v>95</v>
      </c>
    </row>
    <row r="46" spans="1:60" outlineLevel="1" x14ac:dyDescent="0.2">
      <c r="A46" s="150">
        <v>35</v>
      </c>
      <c r="B46" s="156"/>
      <c r="C46" s="183" t="s">
        <v>137</v>
      </c>
      <c r="D46" s="158" t="s">
        <v>112</v>
      </c>
      <c r="E46" s="164">
        <v>2</v>
      </c>
      <c r="F46" s="166"/>
      <c r="G46" s="166">
        <f>F46*E46</f>
        <v>0</v>
      </c>
      <c r="H46" s="166">
        <v>8.08</v>
      </c>
      <c r="I46" s="166">
        <f>ROUND(E46*H46,2)</f>
        <v>16.16</v>
      </c>
      <c r="J46" s="166">
        <v>2241.92</v>
      </c>
      <c r="K46" s="166">
        <f>ROUND(E46*J46,2)</f>
        <v>4483.84</v>
      </c>
      <c r="L46" s="166">
        <v>0</v>
      </c>
      <c r="M46" s="166">
        <f>G46*(1+L46/100)</f>
        <v>0</v>
      </c>
      <c r="N46" s="159">
        <v>2.7999999999999998E-4</v>
      </c>
      <c r="O46" s="159">
        <f>ROUND(E46*N46,5)</f>
        <v>5.5999999999999995E-4</v>
      </c>
      <c r="P46" s="159">
        <v>0</v>
      </c>
      <c r="Q46" s="159">
        <f>ROUND(E46*P46,5)</f>
        <v>0</v>
      </c>
      <c r="R46" s="159"/>
      <c r="S46" s="159"/>
      <c r="T46" s="160">
        <v>3.528</v>
      </c>
      <c r="U46" s="159">
        <f>ROUND(E46*T46,2)</f>
        <v>7.06</v>
      </c>
      <c r="V46" s="149"/>
      <c r="W46" s="149"/>
      <c r="X46" s="149"/>
      <c r="Y46" s="149"/>
      <c r="Z46" s="149"/>
      <c r="AA46" s="149"/>
      <c r="AB46" s="149"/>
      <c r="AC46" s="149"/>
      <c r="AD46" s="149"/>
      <c r="AE46" s="149" t="s">
        <v>98</v>
      </c>
      <c r="AF46" s="149"/>
      <c r="AG46" s="149"/>
      <c r="AH46" s="149"/>
      <c r="AI46" s="149"/>
      <c r="AJ46" s="149"/>
      <c r="AK46" s="149"/>
      <c r="AL46" s="149"/>
      <c r="AM46" s="149"/>
      <c r="AN46" s="149"/>
      <c r="AO46" s="149"/>
      <c r="AP46" s="149"/>
      <c r="AQ46" s="149"/>
      <c r="AR46" s="149"/>
      <c r="AS46" s="149"/>
      <c r="AT46" s="149"/>
      <c r="AU46" s="149"/>
      <c r="AV46" s="149"/>
      <c r="AW46" s="149"/>
      <c r="AX46" s="149"/>
      <c r="AY46" s="149"/>
      <c r="AZ46" s="149"/>
      <c r="BA46" s="149"/>
      <c r="BB46" s="149"/>
      <c r="BC46" s="149"/>
      <c r="BD46" s="149"/>
      <c r="BE46" s="149"/>
      <c r="BF46" s="149"/>
      <c r="BG46" s="149"/>
      <c r="BH46" s="149"/>
    </row>
    <row r="47" spans="1:60" outlineLevel="1" x14ac:dyDescent="0.2">
      <c r="A47" s="150">
        <v>36</v>
      </c>
      <c r="B47" s="156"/>
      <c r="C47" s="183" t="s">
        <v>138</v>
      </c>
      <c r="D47" s="158" t="s">
        <v>110</v>
      </c>
      <c r="E47" s="164">
        <v>2</v>
      </c>
      <c r="F47" s="166"/>
      <c r="G47" s="166">
        <f>F47*E47</f>
        <v>0</v>
      </c>
      <c r="H47" s="166">
        <v>0</v>
      </c>
      <c r="I47" s="166">
        <f>ROUND(E47*H47,2)</f>
        <v>0</v>
      </c>
      <c r="J47" s="166">
        <v>7852.2</v>
      </c>
      <c r="K47" s="166">
        <f>ROUND(E47*J47,2)</f>
        <v>15704.4</v>
      </c>
      <c r="L47" s="166">
        <v>0</v>
      </c>
      <c r="M47" s="166">
        <f>G47*(1+L47/100)</f>
        <v>0</v>
      </c>
      <c r="N47" s="159">
        <v>0</v>
      </c>
      <c r="O47" s="159">
        <f>ROUND(E47*N47,5)</f>
        <v>0</v>
      </c>
      <c r="P47" s="159">
        <v>0</v>
      </c>
      <c r="Q47" s="159">
        <f>ROUND(E47*P47,5)</f>
        <v>0</v>
      </c>
      <c r="R47" s="159"/>
      <c r="S47" s="159"/>
      <c r="T47" s="160">
        <v>0</v>
      </c>
      <c r="U47" s="159">
        <f>ROUND(E47*T47,2)</f>
        <v>0</v>
      </c>
      <c r="V47" s="149"/>
      <c r="W47" s="149"/>
      <c r="X47" s="149"/>
      <c r="Y47" s="149"/>
      <c r="Z47" s="149"/>
      <c r="AA47" s="149"/>
      <c r="AB47" s="149"/>
      <c r="AC47" s="149"/>
      <c r="AD47" s="149"/>
      <c r="AE47" s="149" t="s">
        <v>98</v>
      </c>
      <c r="AF47" s="149"/>
      <c r="AG47" s="149"/>
      <c r="AH47" s="149"/>
      <c r="AI47" s="149"/>
      <c r="AJ47" s="149"/>
      <c r="AK47" s="149"/>
      <c r="AL47" s="149"/>
      <c r="AM47" s="149"/>
      <c r="AN47" s="149"/>
      <c r="AO47" s="149"/>
      <c r="AP47" s="149"/>
      <c r="AQ47" s="149"/>
      <c r="AR47" s="149"/>
      <c r="AS47" s="149"/>
      <c r="AT47" s="149"/>
      <c r="AU47" s="149"/>
      <c r="AV47" s="149"/>
      <c r="AW47" s="149"/>
      <c r="AX47" s="149"/>
      <c r="AY47" s="149"/>
      <c r="AZ47" s="149"/>
      <c r="BA47" s="149"/>
      <c r="BB47" s="149"/>
      <c r="BC47" s="149"/>
      <c r="BD47" s="149"/>
      <c r="BE47" s="149"/>
      <c r="BF47" s="149"/>
      <c r="BG47" s="149"/>
      <c r="BH47" s="149"/>
    </row>
    <row r="48" spans="1:60" x14ac:dyDescent="0.2">
      <c r="A48" s="151" t="s">
        <v>94</v>
      </c>
      <c r="B48" s="157" t="s">
        <v>67</v>
      </c>
      <c r="C48" s="184" t="s">
        <v>26</v>
      </c>
      <c r="D48" s="161"/>
      <c r="E48" s="165"/>
      <c r="F48" s="167"/>
      <c r="G48" s="167">
        <f>SUM(G49:G53)</f>
        <v>0</v>
      </c>
      <c r="H48" s="167"/>
      <c r="I48" s="167">
        <f>SUM(I49:I53)</f>
        <v>0</v>
      </c>
      <c r="J48" s="167"/>
      <c r="K48" s="167">
        <f>SUM(K49:K53)</f>
        <v>80900</v>
      </c>
      <c r="L48" s="167"/>
      <c r="M48" s="167">
        <f>SUM(M49:M53)</f>
        <v>0</v>
      </c>
      <c r="N48" s="162"/>
      <c r="O48" s="162">
        <f>SUM(O49:O53)</f>
        <v>0</v>
      </c>
      <c r="P48" s="162"/>
      <c r="Q48" s="162">
        <f>SUM(Q49:Q53)</f>
        <v>0</v>
      </c>
      <c r="R48" s="162"/>
      <c r="S48" s="162"/>
      <c r="T48" s="163"/>
      <c r="U48" s="162">
        <f>SUM(U49:U53)</f>
        <v>0</v>
      </c>
      <c r="AE48" t="s">
        <v>95</v>
      </c>
    </row>
    <row r="49" spans="1:60" ht="15.75" customHeight="1" outlineLevel="1" x14ac:dyDescent="0.2">
      <c r="A49" s="150">
        <v>37</v>
      </c>
      <c r="B49" s="156"/>
      <c r="C49" s="183" t="s">
        <v>139</v>
      </c>
      <c r="D49" s="158" t="s">
        <v>140</v>
      </c>
      <c r="E49" s="164">
        <v>1</v>
      </c>
      <c r="F49" s="166"/>
      <c r="G49" s="188">
        <f t="shared" ref="G49:G52" si="22">F49*E49</f>
        <v>0</v>
      </c>
      <c r="H49" s="166">
        <v>0</v>
      </c>
      <c r="I49" s="166">
        <f>ROUND(E49*H49,2)</f>
        <v>0</v>
      </c>
      <c r="J49" s="166">
        <v>29900</v>
      </c>
      <c r="K49" s="166">
        <f>ROUND(E49*J49,2)</f>
        <v>29900</v>
      </c>
      <c r="L49" s="166">
        <v>0</v>
      </c>
      <c r="M49" s="166">
        <f>G49*(1+L49/100)</f>
        <v>0</v>
      </c>
      <c r="N49" s="159">
        <v>0</v>
      </c>
      <c r="O49" s="159">
        <f>ROUND(E49*N49,5)</f>
        <v>0</v>
      </c>
      <c r="P49" s="159">
        <v>0</v>
      </c>
      <c r="Q49" s="159">
        <f>ROUND(E49*P49,5)</f>
        <v>0</v>
      </c>
      <c r="R49" s="159"/>
      <c r="S49" s="159"/>
      <c r="T49" s="160">
        <v>0</v>
      </c>
      <c r="U49" s="159">
        <f>ROUND(E49*T49,2)</f>
        <v>0</v>
      </c>
      <c r="V49" s="149"/>
      <c r="W49" s="149"/>
      <c r="X49" s="149"/>
      <c r="Y49" s="149"/>
      <c r="Z49" s="149"/>
      <c r="AA49" s="149"/>
      <c r="AB49" s="149"/>
      <c r="AC49" s="149"/>
      <c r="AD49" s="149"/>
      <c r="AE49" s="149" t="s">
        <v>98</v>
      </c>
      <c r="AF49" s="149"/>
      <c r="AG49" s="149"/>
      <c r="AH49" s="149"/>
      <c r="AI49" s="149"/>
      <c r="AJ49" s="149"/>
      <c r="AK49" s="149"/>
      <c r="AL49" s="149"/>
      <c r="AM49" s="149"/>
      <c r="AN49" s="149"/>
      <c r="AO49" s="149"/>
      <c r="AP49" s="149"/>
      <c r="AQ49" s="149"/>
      <c r="AR49" s="149"/>
      <c r="AS49" s="149"/>
      <c r="AT49" s="149"/>
      <c r="AU49" s="149"/>
      <c r="AV49" s="149"/>
      <c r="AW49" s="149"/>
      <c r="AX49" s="149"/>
      <c r="AY49" s="149"/>
      <c r="AZ49" s="149"/>
      <c r="BA49" s="149"/>
      <c r="BB49" s="149"/>
      <c r="BC49" s="149"/>
      <c r="BD49" s="149"/>
      <c r="BE49" s="149"/>
      <c r="BF49" s="149"/>
      <c r="BG49" s="149"/>
      <c r="BH49" s="149"/>
    </row>
    <row r="50" spans="1:60" outlineLevel="1" x14ac:dyDescent="0.2">
      <c r="A50" s="150">
        <v>38</v>
      </c>
      <c r="B50" s="156"/>
      <c r="C50" s="183" t="s">
        <v>141</v>
      </c>
      <c r="D50" s="158" t="s">
        <v>140</v>
      </c>
      <c r="E50" s="164">
        <v>5</v>
      </c>
      <c r="F50" s="166"/>
      <c r="G50" s="166">
        <f t="shared" si="22"/>
        <v>0</v>
      </c>
      <c r="H50" s="166">
        <v>0</v>
      </c>
      <c r="I50" s="166">
        <f>ROUND(E50*H50,2)</f>
        <v>0</v>
      </c>
      <c r="J50" s="166">
        <v>9500</v>
      </c>
      <c r="K50" s="166">
        <f>ROUND(E50*J50,2)</f>
        <v>47500</v>
      </c>
      <c r="L50" s="166">
        <v>0</v>
      </c>
      <c r="M50" s="166">
        <f>G50*(1+L50/100)</f>
        <v>0</v>
      </c>
      <c r="N50" s="159">
        <v>0</v>
      </c>
      <c r="O50" s="159">
        <f>ROUND(E50*N50,5)</f>
        <v>0</v>
      </c>
      <c r="P50" s="159">
        <v>0</v>
      </c>
      <c r="Q50" s="159">
        <f>ROUND(E50*P50,5)</f>
        <v>0</v>
      </c>
      <c r="R50" s="159"/>
      <c r="S50" s="159"/>
      <c r="T50" s="160">
        <v>0</v>
      </c>
      <c r="U50" s="159">
        <f>ROUND(E50*T50,2)</f>
        <v>0</v>
      </c>
      <c r="V50" s="149"/>
      <c r="W50" s="149"/>
      <c r="X50" s="149"/>
      <c r="Y50" s="149"/>
      <c r="Z50" s="149"/>
      <c r="AA50" s="149"/>
      <c r="AB50" s="149"/>
      <c r="AC50" s="149"/>
      <c r="AD50" s="149"/>
      <c r="AE50" s="149" t="s">
        <v>98</v>
      </c>
      <c r="AF50" s="149"/>
      <c r="AG50" s="149"/>
      <c r="AH50" s="149"/>
      <c r="AI50" s="149"/>
      <c r="AJ50" s="149"/>
      <c r="AK50" s="149"/>
      <c r="AL50" s="149"/>
      <c r="AM50" s="149"/>
      <c r="AN50" s="149"/>
      <c r="AO50" s="149"/>
      <c r="AP50" s="149"/>
      <c r="AQ50" s="149"/>
      <c r="AR50" s="149"/>
      <c r="AS50" s="149"/>
      <c r="AT50" s="149"/>
      <c r="AU50" s="149"/>
      <c r="AV50" s="149"/>
      <c r="AW50" s="149"/>
      <c r="AX50" s="149"/>
      <c r="AY50" s="149"/>
      <c r="AZ50" s="149"/>
      <c r="BA50" s="149"/>
      <c r="BB50" s="149"/>
      <c r="BC50" s="149"/>
      <c r="BD50" s="149"/>
      <c r="BE50" s="149"/>
      <c r="BF50" s="149"/>
      <c r="BG50" s="149"/>
      <c r="BH50" s="149"/>
    </row>
    <row r="51" spans="1:60" outlineLevel="1" x14ac:dyDescent="0.2">
      <c r="A51" s="150">
        <v>39</v>
      </c>
      <c r="B51" s="156"/>
      <c r="C51" s="183" t="s">
        <v>142</v>
      </c>
      <c r="D51" s="158" t="s">
        <v>140</v>
      </c>
      <c r="E51" s="164">
        <v>1</v>
      </c>
      <c r="F51" s="166"/>
      <c r="G51" s="166">
        <f t="shared" si="22"/>
        <v>0</v>
      </c>
      <c r="H51" s="166">
        <v>0</v>
      </c>
      <c r="I51" s="166">
        <f>ROUND(E51*H51,2)</f>
        <v>0</v>
      </c>
      <c r="J51" s="166">
        <v>0</v>
      </c>
      <c r="K51" s="166">
        <f>ROUND(E51*J51,2)</f>
        <v>0</v>
      </c>
      <c r="L51" s="166">
        <v>0</v>
      </c>
      <c r="M51" s="166">
        <f>G51*(1+L51/100)</f>
        <v>0</v>
      </c>
      <c r="N51" s="159">
        <v>0</v>
      </c>
      <c r="O51" s="159">
        <f>ROUND(E51*N51,5)</f>
        <v>0</v>
      </c>
      <c r="P51" s="159">
        <v>0</v>
      </c>
      <c r="Q51" s="159">
        <f>ROUND(E51*P51,5)</f>
        <v>0</v>
      </c>
      <c r="R51" s="159"/>
      <c r="S51" s="159"/>
      <c r="T51" s="160">
        <v>0</v>
      </c>
      <c r="U51" s="159">
        <f>ROUND(E51*T51,2)</f>
        <v>0</v>
      </c>
      <c r="V51" s="149"/>
      <c r="W51" s="149"/>
      <c r="X51" s="149"/>
      <c r="Y51" s="149"/>
      <c r="Z51" s="149"/>
      <c r="AA51" s="149"/>
      <c r="AB51" s="149"/>
      <c r="AC51" s="149"/>
      <c r="AD51" s="149"/>
      <c r="AE51" s="149" t="s">
        <v>98</v>
      </c>
      <c r="AF51" s="149"/>
      <c r="AG51" s="149"/>
      <c r="AH51" s="149"/>
      <c r="AI51" s="149"/>
      <c r="AJ51" s="149"/>
      <c r="AK51" s="149"/>
      <c r="AL51" s="149"/>
      <c r="AM51" s="149"/>
      <c r="AN51" s="149"/>
      <c r="AO51" s="149"/>
      <c r="AP51" s="149"/>
      <c r="AQ51" s="149"/>
      <c r="AR51" s="149"/>
      <c r="AS51" s="149"/>
      <c r="AT51" s="149"/>
      <c r="AU51" s="149"/>
      <c r="AV51" s="149"/>
      <c r="AW51" s="149"/>
      <c r="AX51" s="149"/>
      <c r="AY51" s="149"/>
      <c r="AZ51" s="149"/>
      <c r="BA51" s="149"/>
      <c r="BB51" s="149"/>
      <c r="BC51" s="149"/>
      <c r="BD51" s="149"/>
      <c r="BE51" s="149"/>
      <c r="BF51" s="149"/>
      <c r="BG51" s="149"/>
      <c r="BH51" s="149"/>
    </row>
    <row r="52" spans="1:60" ht="22.5" outlineLevel="1" x14ac:dyDescent="0.2">
      <c r="A52" s="150">
        <v>40</v>
      </c>
      <c r="B52" s="156"/>
      <c r="C52" s="183" t="s">
        <v>143</v>
      </c>
      <c r="D52" s="158" t="s">
        <v>140</v>
      </c>
      <c r="E52" s="164">
        <v>1</v>
      </c>
      <c r="F52" s="166"/>
      <c r="G52" s="166">
        <f t="shared" si="22"/>
        <v>0</v>
      </c>
      <c r="H52" s="166">
        <v>0</v>
      </c>
      <c r="I52" s="166">
        <f>ROUND(E52*H52,2)</f>
        <v>0</v>
      </c>
      <c r="J52" s="166">
        <v>3500</v>
      </c>
      <c r="K52" s="166">
        <f>ROUND(E52*J52,2)</f>
        <v>3500</v>
      </c>
      <c r="L52" s="166">
        <v>0</v>
      </c>
      <c r="M52" s="166">
        <f>G52*(1+L52/100)</f>
        <v>0</v>
      </c>
      <c r="N52" s="159">
        <v>0</v>
      </c>
      <c r="O52" s="159">
        <f>ROUND(E52*N52,5)</f>
        <v>0</v>
      </c>
      <c r="P52" s="159">
        <v>0</v>
      </c>
      <c r="Q52" s="159">
        <f>ROUND(E52*P52,5)</f>
        <v>0</v>
      </c>
      <c r="R52" s="159"/>
      <c r="S52" s="159"/>
      <c r="T52" s="160">
        <v>0</v>
      </c>
      <c r="U52" s="159">
        <f>ROUND(E52*T52,2)</f>
        <v>0</v>
      </c>
      <c r="V52" s="149"/>
      <c r="W52" s="149"/>
      <c r="X52" s="149"/>
      <c r="Y52" s="149"/>
      <c r="Z52" s="149"/>
      <c r="AA52" s="149"/>
      <c r="AB52" s="149"/>
      <c r="AC52" s="149"/>
      <c r="AD52" s="149"/>
      <c r="AE52" s="149" t="s">
        <v>98</v>
      </c>
      <c r="AF52" s="149"/>
      <c r="AG52" s="149"/>
      <c r="AH52" s="149"/>
      <c r="AI52" s="149"/>
      <c r="AJ52" s="149"/>
      <c r="AK52" s="149"/>
      <c r="AL52" s="149"/>
      <c r="AM52" s="149"/>
      <c r="AN52" s="149"/>
      <c r="AO52" s="149"/>
      <c r="AP52" s="149"/>
      <c r="AQ52" s="149"/>
      <c r="AR52" s="149"/>
      <c r="AS52" s="149"/>
      <c r="AT52" s="149"/>
      <c r="AU52" s="149"/>
      <c r="AV52" s="149"/>
      <c r="AW52" s="149"/>
      <c r="AX52" s="149"/>
      <c r="AY52" s="149"/>
      <c r="AZ52" s="149"/>
      <c r="BA52" s="149"/>
      <c r="BB52" s="149"/>
      <c r="BC52" s="149"/>
      <c r="BD52" s="149"/>
      <c r="BE52" s="149"/>
      <c r="BF52" s="149"/>
      <c r="BG52" s="149"/>
      <c r="BH52" s="149"/>
    </row>
    <row r="53" spans="1:60" outlineLevel="1" x14ac:dyDescent="0.2">
      <c r="A53" s="176">
        <v>41</v>
      </c>
      <c r="B53" s="177"/>
      <c r="C53" s="185" t="s">
        <v>144</v>
      </c>
      <c r="D53" s="178" t="s">
        <v>140</v>
      </c>
      <c r="E53" s="179">
        <v>1</v>
      </c>
      <c r="F53" s="180"/>
      <c r="G53" s="180">
        <f>F53*E53</f>
        <v>0</v>
      </c>
      <c r="H53" s="180">
        <v>0</v>
      </c>
      <c r="I53" s="180">
        <f>ROUND(E53*H53,2)</f>
        <v>0</v>
      </c>
      <c r="J53" s="180">
        <v>0</v>
      </c>
      <c r="K53" s="180">
        <f>ROUND(E53*J53,2)</f>
        <v>0</v>
      </c>
      <c r="L53" s="180">
        <v>0</v>
      </c>
      <c r="M53" s="180">
        <f>G53*(1+L53/100)</f>
        <v>0</v>
      </c>
      <c r="N53" s="181">
        <v>0</v>
      </c>
      <c r="O53" s="181">
        <f>ROUND(E53*N53,5)</f>
        <v>0</v>
      </c>
      <c r="P53" s="181">
        <v>0</v>
      </c>
      <c r="Q53" s="181">
        <f>ROUND(E53*P53,5)</f>
        <v>0</v>
      </c>
      <c r="R53" s="181"/>
      <c r="S53" s="181"/>
      <c r="T53" s="182">
        <v>0</v>
      </c>
      <c r="U53" s="181">
        <f>ROUND(E53*T53,2)</f>
        <v>0</v>
      </c>
      <c r="V53" s="149"/>
      <c r="W53" s="149"/>
      <c r="X53" s="149"/>
      <c r="Y53" s="149"/>
      <c r="Z53" s="149"/>
      <c r="AA53" s="149"/>
      <c r="AB53" s="149"/>
      <c r="AC53" s="149"/>
      <c r="AD53" s="149"/>
      <c r="AE53" s="149" t="s">
        <v>98</v>
      </c>
      <c r="AF53" s="149"/>
      <c r="AG53" s="149"/>
      <c r="AH53" s="149"/>
      <c r="AI53" s="149"/>
      <c r="AJ53" s="149"/>
      <c r="AK53" s="149"/>
      <c r="AL53" s="149"/>
      <c r="AM53" s="149"/>
      <c r="AN53" s="149"/>
      <c r="AO53" s="149"/>
      <c r="AP53" s="149"/>
      <c r="AQ53" s="149"/>
      <c r="AR53" s="149"/>
      <c r="AS53" s="149"/>
      <c r="AT53" s="149"/>
      <c r="AU53" s="149"/>
      <c r="AV53" s="149"/>
      <c r="AW53" s="149"/>
      <c r="AX53" s="149"/>
      <c r="AY53" s="149"/>
      <c r="AZ53" s="149"/>
      <c r="BA53" s="149"/>
      <c r="BB53" s="149"/>
      <c r="BC53" s="149"/>
      <c r="BD53" s="149"/>
      <c r="BE53" s="149"/>
      <c r="BF53" s="149"/>
      <c r="BG53" s="149"/>
      <c r="BH53" s="149"/>
    </row>
    <row r="54" spans="1:60" x14ac:dyDescent="0.2">
      <c r="A54" s="6"/>
      <c r="B54" s="7" t="s">
        <v>145</v>
      </c>
      <c r="C54" s="186" t="s">
        <v>145</v>
      </c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AC54">
        <v>12</v>
      </c>
      <c r="AD54">
        <v>21</v>
      </c>
    </row>
    <row r="55" spans="1:60" x14ac:dyDescent="0.2">
      <c r="C55" s="187"/>
      <c r="AE55" t="s">
        <v>146</v>
      </c>
    </row>
  </sheetData>
  <mergeCells count="4">
    <mergeCell ref="A1:G1"/>
    <mergeCell ref="C2:G2"/>
    <mergeCell ref="C3:G3"/>
    <mergeCell ref="C4:G4"/>
  </mergeCells>
  <pageMargins left="0.39370078740157499" right="0.19685039370078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47</vt:i4>
      </vt:variant>
    </vt:vector>
  </HeadingPairs>
  <TitlesOfParts>
    <vt:vector size="51" baseType="lpstr">
      <vt:lpstr>Pokyny pro vyplnění</vt:lpstr>
      <vt:lpstr>Stavba</vt:lpstr>
      <vt:lpstr>VzorPolozky</vt:lpstr>
      <vt:lpstr>Rozpočet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'Rozpočet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Pustelník</dc:creator>
  <cp:lastModifiedBy>Miroslav Břemek</cp:lastModifiedBy>
  <cp:lastPrinted>2014-02-28T09:52:57Z</cp:lastPrinted>
  <dcterms:created xsi:type="dcterms:W3CDTF">2009-04-08T07:15:50Z</dcterms:created>
  <dcterms:modified xsi:type="dcterms:W3CDTF">2026-03-27T14:46:50Z</dcterms:modified>
</cp:coreProperties>
</file>