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Zakázky\2024\Kobeřice oprava komunikací\Rozpočty\Slepé\"/>
    </mc:Choice>
  </mc:AlternateContent>
  <xr:revisionPtr revIDLastSave="0" documentId="13_ncr:1_{A1FA6CE1-E07F-4695-A3C9-D547E360BEAF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Rekapitulace stavby" sheetId="1" r:id="rId1"/>
    <sheet name="Oprava ulice Dvořákova" sheetId="2" r:id="rId2"/>
  </sheets>
  <definedNames>
    <definedName name="_xlnm._FilterDatabase" localSheetId="1" hidden="1">'Oprava ulice Dvořákova'!$C$120:$K$171</definedName>
    <definedName name="_xlnm.Print_Titles" localSheetId="1">'Oprava ulice Dvořákova'!$120:$120</definedName>
    <definedName name="_xlnm.Print_Titles" localSheetId="0">'Rekapitulace stavby'!$92:$92</definedName>
    <definedName name="_xlnm.Print_Area" localSheetId="1">'Oprava ulice Dvořákova'!$C$4:$J$76,'Oprava ulice Dvořákova'!$C$82:$J$104,'Oprava ulice Dvořákova'!$C$110:$J$171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71" i="2"/>
  <c r="BH171" i="2"/>
  <c r="BG171" i="2"/>
  <c r="BF171" i="2"/>
  <c r="T171" i="2"/>
  <c r="T170" i="2"/>
  <c r="T169" i="2"/>
  <c r="R171" i="2"/>
  <c r="R170" i="2"/>
  <c r="R169" i="2"/>
  <c r="P171" i="2"/>
  <c r="P170" i="2"/>
  <c r="P169" i="2"/>
  <c r="BI168" i="2"/>
  <c r="BH168" i="2"/>
  <c r="BG168" i="2"/>
  <c r="BF168" i="2"/>
  <c r="T168" i="2"/>
  <c r="T167" i="2"/>
  <c r="R168" i="2"/>
  <c r="R167" i="2"/>
  <c r="P168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J118" i="2"/>
  <c r="F118" i="2"/>
  <c r="F117" i="2"/>
  <c r="F115" i="2"/>
  <c r="E113" i="2"/>
  <c r="J90" i="2"/>
  <c r="F90" i="2"/>
  <c r="F89" i="2"/>
  <c r="F87" i="2"/>
  <c r="E85" i="2"/>
  <c r="J19" i="2"/>
  <c r="E19" i="2"/>
  <c r="J89" i="2" s="1"/>
  <c r="J18" i="2"/>
  <c r="J115" i="2"/>
  <c r="L90" i="1"/>
  <c r="AM90" i="1"/>
  <c r="AM89" i="1"/>
  <c r="L89" i="1"/>
  <c r="AM87" i="1"/>
  <c r="L87" i="1"/>
  <c r="L85" i="1"/>
  <c r="L84" i="1"/>
  <c r="BK168" i="2"/>
  <c r="BK142" i="2"/>
  <c r="J140" i="2"/>
  <c r="BK161" i="2"/>
  <c r="J164" i="2"/>
  <c r="AS94" i="1"/>
  <c r="BK125" i="2"/>
  <c r="BK163" i="2"/>
  <c r="J127" i="2"/>
  <c r="J132" i="2"/>
  <c r="J163" i="2"/>
  <c r="J136" i="2"/>
  <c r="BK148" i="2"/>
  <c r="BK143" i="2"/>
  <c r="BK145" i="2"/>
  <c r="J138" i="2"/>
  <c r="J137" i="2"/>
  <c r="J155" i="2"/>
  <c r="BK141" i="2"/>
  <c r="J156" i="2"/>
  <c r="J125" i="2"/>
  <c r="BK140" i="2"/>
  <c r="J145" i="2"/>
  <c r="BK165" i="2"/>
  <c r="J151" i="2"/>
  <c r="BK144" i="2"/>
  <c r="BK150" i="2"/>
  <c r="BK164" i="2"/>
  <c r="BK129" i="2"/>
  <c r="J150" i="2"/>
  <c r="J133" i="2"/>
  <c r="BK152" i="2"/>
  <c r="J168" i="2"/>
  <c r="BK137" i="2"/>
  <c r="BK157" i="2"/>
  <c r="J130" i="2"/>
  <c r="BK156" i="2"/>
  <c r="BK126" i="2"/>
  <c r="J126" i="2"/>
  <c r="BK133" i="2"/>
  <c r="BK138" i="2"/>
  <c r="BK139" i="2"/>
  <c r="J160" i="2"/>
  <c r="BK131" i="2"/>
  <c r="J153" i="2"/>
  <c r="BK127" i="2"/>
  <c r="J149" i="2"/>
  <c r="BK151" i="2"/>
  <c r="BK155" i="2"/>
  <c r="J124" i="2"/>
  <c r="BK149" i="2"/>
  <c r="BK124" i="2"/>
  <c r="J142" i="2"/>
  <c r="J165" i="2"/>
  <c r="BK130" i="2"/>
  <c r="J144" i="2"/>
  <c r="BK159" i="2"/>
  <c r="J141" i="2"/>
  <c r="BK128" i="2"/>
  <c r="J146" i="2"/>
  <c r="J148" i="2"/>
  <c r="BK160" i="2"/>
  <c r="BK132" i="2"/>
  <c r="J166" i="2"/>
  <c r="J134" i="2"/>
  <c r="J158" i="2"/>
  <c r="BK171" i="2"/>
  <c r="BK146" i="2"/>
  <c r="J129" i="2"/>
  <c r="BK166" i="2"/>
  <c r="BK153" i="2"/>
  <c r="J128" i="2"/>
  <c r="J161" i="2"/>
  <c r="BK158" i="2"/>
  <c r="BK134" i="2"/>
  <c r="BK136" i="2"/>
  <c r="J139" i="2"/>
  <c r="J152" i="2"/>
  <c r="J157" i="2"/>
  <c r="J131" i="2"/>
  <c r="J159" i="2"/>
  <c r="J171" i="2"/>
  <c r="J143" i="2"/>
  <c r="BK123" i="2" l="1"/>
  <c r="BK147" i="2"/>
  <c r="J147" i="2" s="1"/>
  <c r="J98" i="2" s="1"/>
  <c r="R135" i="2"/>
  <c r="P154" i="2"/>
  <c r="P122" i="2" s="1"/>
  <c r="P121" i="2" s="1"/>
  <c r="AU95" i="1" s="1"/>
  <c r="AU94" i="1" s="1"/>
  <c r="T135" i="2"/>
  <c r="R162" i="2"/>
  <c r="P135" i="2"/>
  <c r="R147" i="2"/>
  <c r="T154" i="2"/>
  <c r="T123" i="2"/>
  <c r="P147" i="2"/>
  <c r="P162" i="2"/>
  <c r="BK135" i="2"/>
  <c r="J135" i="2" s="1"/>
  <c r="J97" i="2" s="1"/>
  <c r="T147" i="2"/>
  <c r="BK162" i="2"/>
  <c r="J162" i="2"/>
  <c r="J100" i="2" s="1"/>
  <c r="P123" i="2"/>
  <c r="T162" i="2"/>
  <c r="R123" i="2"/>
  <c r="R122" i="2" s="1"/>
  <c r="R121" i="2" s="1"/>
  <c r="BK154" i="2"/>
  <c r="J154" i="2" s="1"/>
  <c r="J99" i="2" s="1"/>
  <c r="R154" i="2"/>
  <c r="BK170" i="2"/>
  <c r="BK169" i="2"/>
  <c r="J169" i="2" s="1"/>
  <c r="J102" i="2" s="1"/>
  <c r="BK167" i="2"/>
  <c r="J167" i="2" s="1"/>
  <c r="J101" i="2" s="1"/>
  <c r="J117" i="2"/>
  <c r="BE130" i="2"/>
  <c r="BE140" i="2"/>
  <c r="BE155" i="2"/>
  <c r="BE160" i="2"/>
  <c r="BE171" i="2"/>
  <c r="BE124" i="2"/>
  <c r="BE125" i="2"/>
  <c r="BE126" i="2"/>
  <c r="BE127" i="2"/>
  <c r="BE133" i="2"/>
  <c r="BE134" i="2"/>
  <c r="BE141" i="2"/>
  <c r="BE145" i="2"/>
  <c r="BE148" i="2"/>
  <c r="BE149" i="2"/>
  <c r="BE158" i="2"/>
  <c r="BE168" i="2"/>
  <c r="BE144" i="2"/>
  <c r="BE146" i="2"/>
  <c r="BE156" i="2"/>
  <c r="BE157" i="2"/>
  <c r="BE163" i="2"/>
  <c r="BE128" i="2"/>
  <c r="BE142" i="2"/>
  <c r="BE159" i="2"/>
  <c r="BE165" i="2"/>
  <c r="BE166" i="2"/>
  <c r="BE129" i="2"/>
  <c r="BE131" i="2"/>
  <c r="J87" i="2"/>
  <c r="BE132" i="2"/>
  <c r="BE143" i="2"/>
  <c r="BE153" i="2"/>
  <c r="BE161" i="2"/>
  <c r="BE136" i="2"/>
  <c r="BE137" i="2"/>
  <c r="BE138" i="2"/>
  <c r="BE139" i="2"/>
  <c r="BE150" i="2"/>
  <c r="BE151" i="2"/>
  <c r="BE152" i="2"/>
  <c r="BE164" i="2"/>
  <c r="F34" i="2"/>
  <c r="BC95" i="1" s="1"/>
  <c r="BC94" i="1" s="1"/>
  <c r="W32" i="1" s="1"/>
  <c r="F35" i="2"/>
  <c r="BD95" i="1"/>
  <c r="BD94" i="1" s="1"/>
  <c r="W33" i="1" s="1"/>
  <c r="F32" i="2"/>
  <c r="BA95" i="1" s="1"/>
  <c r="BA94" i="1" s="1"/>
  <c r="W30" i="1" s="1"/>
  <c r="F33" i="2"/>
  <c r="BB95" i="1" s="1"/>
  <c r="BB94" i="1" s="1"/>
  <c r="W31" i="1" s="1"/>
  <c r="J32" i="2"/>
  <c r="AW95" i="1"/>
  <c r="T122" i="2" l="1"/>
  <c r="T121" i="2"/>
  <c r="BK122" i="2"/>
  <c r="J122" i="2"/>
  <c r="J95" i="2"/>
  <c r="J123" i="2"/>
  <c r="J96" i="2"/>
  <c r="J170" i="2"/>
  <c r="J103" i="2" s="1"/>
  <c r="AW94" i="1"/>
  <c r="AK30" i="1" s="1"/>
  <c r="AY94" i="1"/>
  <c r="J31" i="2"/>
  <c r="AV95" i="1" s="1"/>
  <c r="AT95" i="1" s="1"/>
  <c r="AX94" i="1"/>
  <c r="F31" i="2"/>
  <c r="AZ95" i="1"/>
  <c r="AZ94" i="1" s="1"/>
  <c r="AV94" i="1" s="1"/>
  <c r="AK29" i="1" s="1"/>
  <c r="BK121" i="2" l="1"/>
  <c r="J121" i="2" s="1"/>
  <c r="J28" i="2" s="1"/>
  <c r="AG95" i="1" s="1"/>
  <c r="AG94" i="1" s="1"/>
  <c r="AT94" i="1"/>
  <c r="W29" i="1"/>
  <c r="AN94" i="1" l="1"/>
  <c r="AK26" i="1"/>
  <c r="AK35" i="1" s="1"/>
  <c r="J37" i="2"/>
  <c r="J94" i="2"/>
  <c r="AN95" i="1"/>
</calcChain>
</file>

<file path=xl/sharedStrings.xml><?xml version="1.0" encoding="utf-8"?>
<sst xmlns="http://schemas.openxmlformats.org/spreadsheetml/2006/main" count="876" uniqueCount="292">
  <si>
    <t>Export Komplet</t>
  </si>
  <si>
    <t/>
  </si>
  <si>
    <t>2.0</t>
  </si>
  <si>
    <t>ZAMOK</t>
  </si>
  <si>
    <t>False</t>
  </si>
  <si>
    <t>{97930be9-f2f4-454c-ab7d-9a0167dd54c4}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</si>
  <si>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</si>
  <si>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</si>
  <si>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</si>
  <si>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</si>
  <si>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</si>
  <si>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</si>
  <si>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</si>
  <si>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20230962</t>
  </si>
  <si>
    <t>Stavba:</t>
  </si>
  <si>
    <t xml:space="preserve"> Oprava ulice Dvořákova</t>
  </si>
  <si>
    <t>KSO:</t>
  </si>
  <si>
    <t>CC-CZ:</t>
  </si>
  <si>
    <t>Místo:</t>
  </si>
  <si>
    <t xml:space="preserve"> </t>
  </si>
  <si>
    <t>Datum:</t>
  </si>
  <si>
    <t>Zadavatel:</t>
  </si>
  <si>
    <t>IČ:</t>
  </si>
  <si>
    <t>00300241</t>
  </si>
  <si>
    <t>Obec Kobeřice</t>
  </si>
  <si>
    <t>DIČ:</t>
  </si>
  <si>
    <t>CZ00300241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</si>
  <si>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</si>
  <si>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</si>
  <si>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</si>
  <si>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</si>
  <si>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</si>
  <si>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</si>
  <si>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</si>
  <si>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</si>
  <si>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</si>
  <si>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</si>
  <si>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</si>
  <si>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</si>
  <si>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</si>
  <si>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</si>
  <si>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</si>
  <si>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</si>
  <si>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</si>
  <si>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</si>
  <si>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</si>
  <si>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</si>
  <si>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</si>
  <si>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</si>
  <si>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</si>
  <si>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</si>
  <si>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</si>
  <si>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</si>
  <si>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</si>
  <si>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</si>
  <si>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</si>
  <si>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</si>
  <si>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</si>
  <si>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</si>
  <si>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</si>
  <si>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</si>
  <si>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</si>
  <si>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</si>
  <si>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</si>
  <si>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</si>
  <si>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</si>
  <si>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</si>
  <si>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</si>
  <si>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</si>
  <si>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</si>
  <si>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</si>
  <si>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</si>
  <si>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</si>
  <si>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</si>
  <si>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</si>
  <si>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</si>
  <si>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</si>
  <si>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</si>
  <si>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</si>
  <si>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</si>
  <si>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</si>
  <si>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</si>
  <si>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</si>
  <si>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</si>
  <si>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</si>
  <si>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</si>
  <si>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</si>
  <si>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</si>
  <si>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</si>
  <si>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</si>
  <si>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</si>
  <si>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</si>
  <si>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</si>
  <si>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</si>
  <si>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</si>
  <si>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</si>
  <si>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</si>
  <si>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</si>
  <si>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</si>
  <si>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</si>
  <si>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</si>
  <si>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</si>
  <si>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</si>
  <si>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</si>
  <si>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</si>
  <si>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</si>
  <si>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</si>
  <si>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</si>
  <si>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</si>
  <si>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</si>
  <si>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</si>
  <si>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</si>
  <si>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</si>
  <si>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</si>
  <si>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</si>
  <si>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</si>
  <si>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4</t>
  </si>
  <si>
    <t>327794661</t>
  </si>
  <si>
    <t>113106171</t>
  </si>
  <si>
    <t>Rozebrání dlažeb vozovek ze zámkové dlažby s ložem z kameniva ručně</t>
  </si>
  <si>
    <t>624938911</t>
  </si>
  <si>
    <t>3</t>
  </si>
  <si>
    <t>113107342</t>
  </si>
  <si>
    <t>Odstranění podkladu živičného tl přes 50 do 100 mm strojně pl do 50 m2</t>
  </si>
  <si>
    <t>-304001199</t>
  </si>
  <si>
    <t>1131542R</t>
  </si>
  <si>
    <t>Frézování krytu z R-mat tl 120 mm pruh š přes 0,5 do 1 m pl přes 500 do 1000 m2 bez překážek v trase</t>
  </si>
  <si>
    <t>1286479091</t>
  </si>
  <si>
    <t>5</t>
  </si>
  <si>
    <t>113202111</t>
  </si>
  <si>
    <t>Vytrhání obrub krajníků obrubníků stojatých</t>
  </si>
  <si>
    <t>m</t>
  </si>
  <si>
    <t>1234535622</t>
  </si>
  <si>
    <t>6</t>
  </si>
  <si>
    <t>132251102</t>
  </si>
  <si>
    <t>Hloubení rýh nezapažených š do 800 mm v hornině třídy těžitelnosti I skupiny 3 objem do 50 m3 strojně</t>
  </si>
  <si>
    <t>m3</t>
  </si>
  <si>
    <t>200870414</t>
  </si>
  <si>
    <t>7</t>
  </si>
  <si>
    <t>162751117</t>
  </si>
  <si>
    <t>Vodorovné přemístění přes 9 000 do 10000 m výkopku/sypaniny z horniny třídy těžitelnosti I skupiny 1 až 3</t>
  </si>
  <si>
    <t>1242819103</t>
  </si>
  <si>
    <t>8</t>
  </si>
  <si>
    <t>162751119</t>
  </si>
  <si>
    <t>Příplatek k vodorovnému přemístění výkopku/sypaniny z horniny třídy těžitelnosti I skupiny 1 až 3 ZKD 1000 m přes 10000 m</t>
  </si>
  <si>
    <t>-1827881692</t>
  </si>
  <si>
    <t>9</t>
  </si>
  <si>
    <t>171201221</t>
  </si>
  <si>
    <t>Poplatek za uložení na skládce (skládkovné) zeminy a kamení kód odpadu 17 05 04</t>
  </si>
  <si>
    <t>t</t>
  </si>
  <si>
    <t>-1818794026</t>
  </si>
  <si>
    <t>10</t>
  </si>
  <si>
    <t>171251201</t>
  </si>
  <si>
    <t>Uložení sypaniny na skládky nebo meziskládky</t>
  </si>
  <si>
    <t>1226039227</t>
  </si>
  <si>
    <t>11</t>
  </si>
  <si>
    <t>pol9</t>
  </si>
  <si>
    <t>Přípravné práce před pokládkou asf. betonu</t>
  </si>
  <si>
    <t>kpl</t>
  </si>
  <si>
    <t>-1445157424</t>
  </si>
  <si>
    <t>Komunikace pozemní</t>
  </si>
  <si>
    <t>12</t>
  </si>
  <si>
    <t>564911411</t>
  </si>
  <si>
    <t>Podklad z asfaltového recyklátu plochy přes 100 m2 tl 50 mm</t>
  </si>
  <si>
    <t>1958650427</t>
  </si>
  <si>
    <t>13</t>
  </si>
  <si>
    <t>565145121</t>
  </si>
  <si>
    <t>Asfaltový beton vrstva podkladní ACP 16 (obalované kamenivo OKS) tl 60 mm š přes 3 m</t>
  </si>
  <si>
    <t>1984450789</t>
  </si>
  <si>
    <t>14</t>
  </si>
  <si>
    <t>565166102.1</t>
  </si>
  <si>
    <t>Asfaltový beton vrstva podkladní ACP 22 (obalované kamenivo OKH) tl 90 mm š do 1,5 m- RUČNÍ POKLÁDKA (vjezdy)</t>
  </si>
  <si>
    <t>-1222270497</t>
  </si>
  <si>
    <t>573211109</t>
  </si>
  <si>
    <t>Postřik živičný spojovací z asfaltu v množství 0,50 kg/m2</t>
  </si>
  <si>
    <t>-1373703454</t>
  </si>
  <si>
    <t>16</t>
  </si>
  <si>
    <t>577134111.1</t>
  </si>
  <si>
    <t>Asfaltový beton vrstva obrusná ACO 11 (ABS) tř. I tl 40 mm š do 3 m z nemodifikovaného asfaltu- RUČNÍ POKLÁDKA (vjezdy)</t>
  </si>
  <si>
    <t>-868634964</t>
  </si>
  <si>
    <t>17</t>
  </si>
  <si>
    <t>577134141</t>
  </si>
  <si>
    <t>Asfaltový beton vrstva obrusná ACO 11 (ABS) tř. I tl 40 mm š přes 3 m z modifikovaného asfaltu</t>
  </si>
  <si>
    <t>-721243259</t>
  </si>
  <si>
    <t>18</t>
  </si>
  <si>
    <t>577145112.1</t>
  </si>
  <si>
    <t>Asfaltový beton vrstva ložní ACL 16 (ABH) tl 50 mm š do 3 m z nemodifikovaného asfaltu- RUČNÍ POKLÁDKA (vjezdy)</t>
  </si>
  <si>
    <t>-834640370</t>
  </si>
  <si>
    <t>19</t>
  </si>
  <si>
    <t>577155112.1</t>
  </si>
  <si>
    <t>Asfaltový beton vrstva ložní ACL 16 (ABH) tl 60 mm š do 3 m z nemodifikovaného asfaltu- RUČNÍ POKLÁDKA (vjezdy)</t>
  </si>
  <si>
    <t>1915415860</t>
  </si>
  <si>
    <t>20</t>
  </si>
  <si>
    <t>591111111</t>
  </si>
  <si>
    <t>Kladení dlažby z kostek velkých z kamene do lože z kameniva těženého tl 50 mm</t>
  </si>
  <si>
    <t>92363967</t>
  </si>
  <si>
    <t>596211210</t>
  </si>
  <si>
    <t>Kladení zámkové dlažby komunikací pro pěší ručně tl 80 mm skupiny A pl do 50 m2</t>
  </si>
  <si>
    <t>450023791</t>
  </si>
  <si>
    <t>22</t>
  </si>
  <si>
    <t>599141111</t>
  </si>
  <si>
    <t>Vyplnění spár mezi silničními dílci živičnou zálivkou</t>
  </si>
  <si>
    <t>874640106</t>
  </si>
  <si>
    <t>Trubní vedení</t>
  </si>
  <si>
    <t>23</t>
  </si>
  <si>
    <t>pol1</t>
  </si>
  <si>
    <t>D+M uliční vpusť, včetně zemních prací</t>
  </si>
  <si>
    <t>ks</t>
  </si>
  <si>
    <t>1629427749</t>
  </si>
  <si>
    <t>24</t>
  </si>
  <si>
    <t>pol2</t>
  </si>
  <si>
    <t>Přípojka uliční vpusti KG 160, včetně výkopu a zásypu KSC</t>
  </si>
  <si>
    <t>-1344253325</t>
  </si>
  <si>
    <t>25</t>
  </si>
  <si>
    <t>pol3</t>
  </si>
  <si>
    <t>Napojení (průchod) do stávající šachty</t>
  </si>
  <si>
    <t>1882869568</t>
  </si>
  <si>
    <t>26</t>
  </si>
  <si>
    <t>pol4</t>
  </si>
  <si>
    <t>Bourání uličních vpustí, včetně odvozu suti</t>
  </si>
  <si>
    <t>554159799</t>
  </si>
  <si>
    <t>27</t>
  </si>
  <si>
    <t>pol5</t>
  </si>
  <si>
    <t>D+M kanalizační poklop</t>
  </si>
  <si>
    <t>1002121423</t>
  </si>
  <si>
    <t>28</t>
  </si>
  <si>
    <t>pol7</t>
  </si>
  <si>
    <t>Výšková úprava šoupátek</t>
  </si>
  <si>
    <t>195925780</t>
  </si>
  <si>
    <t>Ostatní konstrukce a práce, bourání</t>
  </si>
  <si>
    <t>29</t>
  </si>
  <si>
    <t>916131213</t>
  </si>
  <si>
    <t>Osazení silničního obrubníku betonového stojatého s boční opěrou do lože z betonu prostého</t>
  </si>
  <si>
    <t>863938973</t>
  </si>
  <si>
    <t>30</t>
  </si>
  <si>
    <t>M</t>
  </si>
  <si>
    <t>59217031</t>
  </si>
  <si>
    <t>obrubník betonový silniční 1000x150x250mm</t>
  </si>
  <si>
    <t>740558476</t>
  </si>
  <si>
    <t>31</t>
  </si>
  <si>
    <t>938909311</t>
  </si>
  <si>
    <t>Čištění vozovek metením strojně podkladu nebo krytu betonového nebo živičného</t>
  </si>
  <si>
    <t>-973322328</t>
  </si>
  <si>
    <t>32</t>
  </si>
  <si>
    <t>979054451</t>
  </si>
  <si>
    <t>Očištění vybouraných zámkových dlaždic s původním spárováním z kameniva těženého</t>
  </si>
  <si>
    <t>978051336</t>
  </si>
  <si>
    <t>33</t>
  </si>
  <si>
    <t>979071111</t>
  </si>
  <si>
    <t>Očištění dlažebních kostek velkých s původním spárováním kamenivem těženým</t>
  </si>
  <si>
    <t>1143213223</t>
  </si>
  <si>
    <t>34</t>
  </si>
  <si>
    <t>pol6</t>
  </si>
  <si>
    <t>Bourání betonových vjezdů</t>
  </si>
  <si>
    <t>-1952649031</t>
  </si>
  <si>
    <t>35</t>
  </si>
  <si>
    <t>pol8</t>
  </si>
  <si>
    <t>Kačírek+ geotextilie</t>
  </si>
  <si>
    <t>160664209</t>
  </si>
  <si>
    <t>997</t>
  </si>
  <si>
    <t>Přesun sutě</t>
  </si>
  <si>
    <t>36</t>
  </si>
  <si>
    <t>997221551</t>
  </si>
  <si>
    <t>Vodorovná doprava suti ze sypkých materiálů do 1 km</t>
  </si>
  <si>
    <t>-1526247060</t>
  </si>
  <si>
    <t>37</t>
  </si>
  <si>
    <t>997221559</t>
  </si>
  <si>
    <t>Příplatek ZKD 1 km u vodorovné dopravy suti ze sypkých materiálů</t>
  </si>
  <si>
    <t>-814620159</t>
  </si>
  <si>
    <t>38</t>
  </si>
  <si>
    <t>997221611</t>
  </si>
  <si>
    <t>Nakládání suti na dopravní prostředky pro vodorovnou dopravu</t>
  </si>
  <si>
    <t>1303299107</t>
  </si>
  <si>
    <t>39</t>
  </si>
  <si>
    <t>997221875R</t>
  </si>
  <si>
    <t xml:space="preserve">Poplatek za uložení na recyklační skládce (skládkovné) stavebního odpadu </t>
  </si>
  <si>
    <t>1585172449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</si>
  <si>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</si>
  <si>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</si>
  <si>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</si>
  <si>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</si>
  <si>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</si>
  <si>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2099536437</t>
  </si>
  <si>
    <t>VRN</t>
  </si>
  <si>
    <t>Vedlejší rozpočtové náklady</t>
  </si>
  <si>
    <t>VRN3</t>
  </si>
  <si>
    <t>Zařízení staveniště</t>
  </si>
  <si>
    <t>41</t>
  </si>
  <si>
    <t>034303000</t>
  </si>
  <si>
    <t>Dopravní značení na staveništi</t>
  </si>
  <si>
    <t>1024</t>
  </si>
  <si>
    <t>-73565491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</si>
</sst>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4" fontId="17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22" xfId="0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center" vertical="center" wrapText="1"/>
    </xf>
    <xf numFmtId="167" fontId="28" fillId="0" borderId="22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/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0" fontId="17" fillId="3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5" sqref="K5:AO5"/>
    </sheetView>
  </sheetViews>
  <sheetFormatPr defaultRowHeight="1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4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R5" s="16"/>
      <c r="BS5" s="13" t="s">
        <v>6</v>
      </c>
    </row>
    <row r="6" spans="1:74" ht="36.950000000000003" customHeight="1">
      <c r="B6" s="16"/>
      <c r="D6" s="21" t="s">
        <v>14</v>
      </c>
      <c r="K6" s="175" t="s">
        <v>15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5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27</v>
      </c>
      <c r="AK13" s="22" t="s">
        <v>22</v>
      </c>
      <c r="AN13" s="20"/>
      <c r="AR13" s="16"/>
      <c r="BS13" s="13" t="s">
        <v>6</v>
      </c>
    </row>
    <row r="14" spans="1:74" ht="12.75">
      <c r="B14" s="16"/>
      <c r="E14" s="20"/>
      <c r="AK14" s="22" t="s">
        <v>25</v>
      </c>
      <c r="AN14" s="20"/>
      <c r="AR14" s="16"/>
      <c r="BS14" s="13" t="s">
        <v>6</v>
      </c>
    </row>
    <row r="15" spans="1:74" ht="6.95" customHeight="1">
      <c r="B15" s="16"/>
      <c r="AR15" s="16"/>
      <c r="BS15" s="13" t="s">
        <v>4</v>
      </c>
    </row>
    <row r="16" spans="1:74" ht="12" customHeight="1">
      <c r="B16" s="16"/>
      <c r="D16" s="22" t="s">
        <v>28</v>
      </c>
      <c r="AK16" s="22" t="s">
        <v>22</v>
      </c>
      <c r="AN16" s="20" t="s">
        <v>1</v>
      </c>
      <c r="AR16" s="16"/>
      <c r="BS16" s="13" t="s">
        <v>4</v>
      </c>
    </row>
    <row r="17" spans="2:71" ht="18.5" customHeight="1">
      <c r="B17" s="16"/>
      <c r="E17" s="20" t="s">
        <v>19</v>
      </c>
      <c r="AK17" s="22" t="s">
        <v>25</v>
      </c>
      <c r="AN17" s="20" t="s">
        <v>1</v>
      </c>
      <c r="AR17" s="16"/>
      <c r="BS17" s="13" t="s">
        <v>29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2:71" ht="18.5" customHeight="1">
      <c r="B20" s="16"/>
      <c r="E20" s="20"/>
      <c r="AK20" s="22" t="s">
        <v>25</v>
      </c>
      <c r="AN20" s="20" t="s">
        <v>1</v>
      </c>
      <c r="AR20" s="16"/>
      <c r="BS20" s="13" t="s">
        <v>29</v>
      </c>
    </row>
    <row r="21" spans="2:71" ht="6.95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7">
        <f>ROUND(AG94,2)</f>
        <v>0</v>
      </c>
      <c r="AL26" s="178"/>
      <c r="AM26" s="178"/>
      <c r="AN26" s="178"/>
      <c r="AO26" s="178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9" t="s">
        <v>33</v>
      </c>
      <c r="M28" s="179"/>
      <c r="N28" s="179"/>
      <c r="O28" s="179"/>
      <c r="P28" s="179"/>
      <c r="W28" s="179" t="s">
        <v>34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35</v>
      </c>
      <c r="AL28" s="179"/>
      <c r="AM28" s="179"/>
      <c r="AN28" s="179"/>
      <c r="AO28" s="179"/>
      <c r="AR28" s="25"/>
    </row>
    <row r="29" spans="2:71" s="2" customFormat="1" ht="14.45" customHeight="1">
      <c r="B29" s="29"/>
      <c r="D29" s="22" t="s">
        <v>36</v>
      </c>
      <c r="F29" s="22" t="s">
        <v>37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29"/>
    </row>
    <row r="30" spans="2:71" s="2" customFormat="1" ht="14.45" customHeight="1">
      <c r="B30" s="29"/>
      <c r="F30" s="22" t="s">
        <v>38</v>
      </c>
      <c r="L30" s="169">
        <v>0.15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29"/>
    </row>
    <row r="31" spans="2:71" s="2" customFormat="1" ht="14.45" hidden="1" customHeight="1">
      <c r="B31" s="29"/>
      <c r="F31" s="22" t="s">
        <v>39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29"/>
    </row>
    <row r="32" spans="2:71" s="2" customFormat="1" ht="14.45" hidden="1" customHeight="1">
      <c r="B32" s="29"/>
      <c r="F32" s="22" t="s">
        <v>40</v>
      </c>
      <c r="L32" s="169">
        <v>0.15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29"/>
    </row>
    <row r="33" spans="2:44" s="2" customFormat="1" ht="14.45" hidden="1" customHeight="1">
      <c r="B33" s="29"/>
      <c r="F33" s="22" t="s">
        <v>41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42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43</v>
      </c>
      <c r="U35" s="32"/>
      <c r="V35" s="32"/>
      <c r="W35" s="32"/>
      <c r="X35" s="170" t="s">
        <v>44</v>
      </c>
      <c r="Y35" s="171"/>
      <c r="Z35" s="171"/>
      <c r="AA35" s="171"/>
      <c r="AB35" s="171"/>
      <c r="AC35" s="32"/>
      <c r="AD35" s="32"/>
      <c r="AE35" s="32"/>
      <c r="AF35" s="32"/>
      <c r="AG35" s="32"/>
      <c r="AH35" s="32"/>
      <c r="AI35" s="32"/>
      <c r="AJ35" s="32"/>
      <c r="AK35" s="172">
        <f>SUM(AK26:AK33)</f>
        <v>0</v>
      </c>
      <c r="AL35" s="171"/>
      <c r="AM35" s="171"/>
      <c r="AN35" s="171"/>
      <c r="AO35" s="17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45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46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47</v>
      </c>
      <c r="AI60" s="27"/>
      <c r="AJ60" s="27"/>
      <c r="AK60" s="27"/>
      <c r="AL60" s="27"/>
      <c r="AM60" s="36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15">
      <c r="B64" s="25"/>
      <c r="D64" s="34" t="s">
        <v>49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50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47</v>
      </c>
      <c r="AI75" s="27"/>
      <c r="AJ75" s="27"/>
      <c r="AK75" s="27"/>
      <c r="AL75" s="27"/>
      <c r="AM75" s="36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51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12</v>
      </c>
      <c r="L84" s="3">
        <f>K5</f>
        <v>0</v>
      </c>
      <c r="AR84" s="41"/>
    </row>
    <row r="85" spans="1:90" s="4" customFormat="1" ht="36.950000000000003" customHeight="1">
      <c r="B85" s="42"/>
      <c r="C85" s="43" t="s">
        <v>14</v>
      </c>
      <c r="L85" s="158" t="str">
        <f>K6</f>
        <v xml:space="preserve"> Oprava ulice Dvořákova</v>
      </c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0" t="str">
        <f>IF(AN8= "","",AN8)</f>
        <v/>
      </c>
      <c r="AN87" s="160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Obec Kobeřice</v>
      </c>
      <c r="AI89" s="22" t="s">
        <v>28</v>
      </c>
      <c r="AM89" s="161" t="str">
        <f>IF(E17="","",E17)</f>
        <v xml:space="preserve"> </v>
      </c>
      <c r="AN89" s="162"/>
      <c r="AO89" s="162"/>
      <c r="AP89" s="162"/>
      <c r="AR89" s="25"/>
      <c r="AS89" s="163" t="s">
        <v>52</v>
      </c>
      <c r="AT89" s="164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>
      <c r="B90" s="25"/>
      <c r="C90" s="22" t="s">
        <v>27</v>
      </c>
      <c r="L90" s="3" t="str">
        <f>IF(E14="","",E14)</f>
        <v/>
      </c>
      <c r="AI90" s="22" t="s">
        <v>30</v>
      </c>
      <c r="AM90" s="161" t="str">
        <f>IF(E20="","",E20)</f>
        <v/>
      </c>
      <c r="AN90" s="162"/>
      <c r="AO90" s="162"/>
      <c r="AP90" s="162"/>
      <c r="AR90" s="25"/>
      <c r="AS90" s="165"/>
      <c r="AT90" s="166"/>
      <c r="BD90" s="49"/>
    </row>
    <row r="91" spans="1:90" s="1" customFormat="1" ht="10.8" customHeight="1">
      <c r="B91" s="25"/>
      <c r="AR91" s="25"/>
      <c r="AS91" s="165"/>
      <c r="AT91" s="166"/>
      <c r="BD91" s="49"/>
    </row>
    <row r="92" spans="1:90" s="1" customFormat="1" ht="29.25" customHeight="1">
      <c r="B92" s="25"/>
      <c r="C92" s="148" t="s">
        <v>53</v>
      </c>
      <c r="D92" s="149"/>
      <c r="E92" s="149"/>
      <c r="F92" s="149"/>
      <c r="G92" s="149"/>
      <c r="H92" s="50"/>
      <c r="I92" s="150" t="s">
        <v>54</v>
      </c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51" t="s">
        <v>55</v>
      </c>
      <c r="AH92" s="149"/>
      <c r="AI92" s="149"/>
      <c r="AJ92" s="149"/>
      <c r="AK92" s="149"/>
      <c r="AL92" s="149"/>
      <c r="AM92" s="149"/>
      <c r="AN92" s="150" t="s">
        <v>56</v>
      </c>
      <c r="AO92" s="149"/>
      <c r="AP92" s="152"/>
      <c r="AQ92" s="51" t="s">
        <v>57</v>
      </c>
      <c r="AR92" s="25"/>
      <c r="AS92" s="52" t="s">
        <v>58</v>
      </c>
      <c r="AT92" s="53" t="s">
        <v>59</v>
      </c>
      <c r="AU92" s="53" t="s">
        <v>60</v>
      </c>
      <c r="AV92" s="53" t="s">
        <v>61</v>
      </c>
      <c r="AW92" s="53" t="s">
        <v>62</v>
      </c>
      <c r="AX92" s="53" t="s">
        <v>63</v>
      </c>
      <c r="AY92" s="53" t="s">
        <v>64</v>
      </c>
      <c r="AZ92" s="53" t="s">
        <v>65</v>
      </c>
      <c r="BA92" s="53" t="s">
        <v>66</v>
      </c>
      <c r="BB92" s="53" t="s">
        <v>67</v>
      </c>
      <c r="BC92" s="53" t="s">
        <v>68</v>
      </c>
      <c r="BD92" s="54" t="s">
        <v>69</v>
      </c>
    </row>
    <row r="93" spans="1:90" s="1" customFormat="1" ht="10.8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70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6">
        <f>ROUND(AG95,2)</f>
        <v>0</v>
      </c>
      <c r="AH94" s="156"/>
      <c r="AI94" s="156"/>
      <c r="AJ94" s="156"/>
      <c r="AK94" s="156"/>
      <c r="AL94" s="156"/>
      <c r="AM94" s="156"/>
      <c r="AN94" s="157">
        <f>SUM(AG94,AT94)</f>
        <v>0</v>
      </c>
      <c r="AO94" s="157"/>
      <c r="AP94" s="157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309.92102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71</v>
      </c>
      <c r="BT94" s="65" t="s">
        <v>72</v>
      </c>
      <c r="BV94" s="65" t="s">
        <v>73</v>
      </c>
      <c r="BW94" s="65" t="s">
        <v>5</v>
      </c>
      <c r="BX94" s="65" t="s">
        <v>74</v>
      </c>
      <c r="CL94" s="65" t="s">
        <v>1</v>
      </c>
    </row>
    <row r="95" spans="1:90" s="6" customFormat="1" ht="24.75" customHeight="1">
      <c r="A95" s="66" t="s">
        <v>75</v>
      </c>
      <c r="B95" s="67"/>
      <c r="C95" s="68"/>
      <c r="D95" s="155" t="s">
        <v>13</v>
      </c>
      <c r="E95" s="155"/>
      <c r="F95" s="155"/>
      <c r="G95" s="155"/>
      <c r="H95" s="155"/>
      <c r="I95" s="69"/>
      <c r="J95" s="155" t="s">
        <v>15</v>
      </c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3">
        <f>'Oprava ulice Dvořákova'!J28</f>
        <v>0</v>
      </c>
      <c r="AH95" s="154"/>
      <c r="AI95" s="154"/>
      <c r="AJ95" s="154"/>
      <c r="AK95" s="154"/>
      <c r="AL95" s="154"/>
      <c r="AM95" s="154"/>
      <c r="AN95" s="153">
        <f>SUM(AG95,AT95)</f>
        <v>0</v>
      </c>
      <c r="AO95" s="154"/>
      <c r="AP95" s="154"/>
      <c r="AQ95" s="70" t="s">
        <v>76</v>
      </c>
      <c r="AR95" s="67"/>
      <c r="AS95" s="71">
        <v>0</v>
      </c>
      <c r="AT95" s="72">
        <f>ROUND(SUM(AV95:AW95),2)</f>
        <v>0</v>
      </c>
      <c r="AU95" s="73">
        <f>'Oprava ulice Dvořákova'!P121</f>
        <v>309.92101500000001</v>
      </c>
      <c r="AV95" s="72">
        <f>'Oprava ulice Dvořákova'!J31</f>
        <v>0</v>
      </c>
      <c r="AW95" s="72">
        <f>'Oprava ulice Dvořákova'!J32</f>
        <v>0</v>
      </c>
      <c r="AX95" s="72">
        <f>'Oprava ulice Dvořákova'!J33</f>
        <v>0</v>
      </c>
      <c r="AY95" s="72">
        <f>'Oprava ulice Dvořákova'!J34</f>
        <v>0</v>
      </c>
      <c r="AZ95" s="72">
        <f>'Oprava ulice Dvořákova'!F31</f>
        <v>0</v>
      </c>
      <c r="BA95" s="72">
        <f>'Oprava ulice Dvořákova'!F32</f>
        <v>0</v>
      </c>
      <c r="BB95" s="72">
        <f>'Oprava ulice Dvořákova'!F33</f>
        <v>0</v>
      </c>
      <c r="BC95" s="72">
        <f>'Oprava ulice Dvořákova'!F34</f>
        <v>0</v>
      </c>
      <c r="BD95" s="74">
        <f>'Oprava ulice Dvořákova'!F35</f>
        <v>0</v>
      </c>
      <c r="BT95" s="75" t="s">
        <v>77</v>
      </c>
      <c r="BU95" s="75" t="s">
        <v>78</v>
      </c>
      <c r="BV95" s="75" t="s">
        <v>73</v>
      </c>
      <c r="BW95" s="75" t="s">
        <v>5</v>
      </c>
      <c r="BX95" s="75" t="s">
        <v>74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30962 -  Oprava ulice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2"/>
  <sheetViews>
    <sheetView showGridLines="0" topLeftCell="A141" workbookViewId="0">
      <selection activeCell="F151" sqref="F151"/>
    </sheetView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80</v>
      </c>
      <c r="L4" s="16"/>
      <c r="M4" s="76" t="s">
        <v>10</v>
      </c>
      <c r="AT4" s="13" t="s">
        <v>4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6.5" customHeight="1">
      <c r="B7" s="25"/>
      <c r="E7" s="158" t="s">
        <v>15</v>
      </c>
      <c r="F7" s="180"/>
      <c r="G7" s="180"/>
      <c r="H7" s="180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/>
      <c r="L10" s="25"/>
    </row>
    <row r="11" spans="2:46" s="1" customFormat="1" ht="10.8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L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27</v>
      </c>
      <c r="I15" s="22" t="s">
        <v>22</v>
      </c>
      <c r="J15" s="20"/>
      <c r="L15" s="25"/>
    </row>
    <row r="16" spans="2:46" s="1" customFormat="1" ht="18" customHeight="1">
      <c r="B16" s="25"/>
      <c r="E16" s="20"/>
      <c r="I16" s="22" t="s">
        <v>25</v>
      </c>
      <c r="J16" s="20"/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28</v>
      </c>
      <c r="I18" s="22" t="s">
        <v>22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25</v>
      </c>
      <c r="J19" s="20" t="str">
        <f>IF('Rekapitulace stavby'!AN17="","",'Rekapitulace stavby'!AN17)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30</v>
      </c>
      <c r="I21" s="22" t="s">
        <v>22</v>
      </c>
      <c r="J21" s="20" t="s">
        <v>1</v>
      </c>
      <c r="L21" s="25"/>
    </row>
    <row r="22" spans="2:12" s="1" customFormat="1" ht="18" customHeight="1">
      <c r="B22" s="25"/>
      <c r="E22" s="20"/>
      <c r="I22" s="22" t="s">
        <v>25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31</v>
      </c>
      <c r="L24" s="25"/>
    </row>
    <row r="25" spans="2:12" s="7" customFormat="1" ht="16.5" customHeight="1">
      <c r="B25" s="77"/>
      <c r="E25" s="176" t="s">
        <v>1</v>
      </c>
      <c r="F25" s="176"/>
      <c r="G25" s="176"/>
      <c r="H25" s="176"/>
      <c r="L25" s="77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45" customHeight="1">
      <c r="B28" s="25"/>
      <c r="D28" s="78" t="s">
        <v>32</v>
      </c>
      <c r="J28" s="59">
        <f>ROUND(J121, 2)</f>
        <v>0</v>
      </c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>
      <c r="B30" s="25"/>
      <c r="F30" s="28" t="s">
        <v>34</v>
      </c>
      <c r="I30" s="28" t="s">
        <v>33</v>
      </c>
      <c r="J30" s="28" t="s">
        <v>35</v>
      </c>
      <c r="L30" s="25"/>
    </row>
    <row r="31" spans="2:12" s="1" customFormat="1" ht="14.45" customHeight="1">
      <c r="B31" s="25"/>
      <c r="D31" s="48" t="s">
        <v>36</v>
      </c>
      <c r="E31" s="22" t="s">
        <v>37</v>
      </c>
      <c r="F31" s="79">
        <f>ROUND((SUM(BE121:BE171)),  2)</f>
        <v>0</v>
      </c>
      <c r="I31" s="80">
        <v>0.21</v>
      </c>
      <c r="J31" s="79">
        <f>ROUND(((SUM(BE121:BE171))*I31),  2)</f>
        <v>0</v>
      </c>
      <c r="L31" s="25"/>
    </row>
    <row r="32" spans="2:12" s="1" customFormat="1" ht="14.45" customHeight="1">
      <c r="B32" s="25"/>
      <c r="E32" s="22" t="s">
        <v>38</v>
      </c>
      <c r="F32" s="79">
        <f>ROUND((SUM(BF121:BF171)),  2)</f>
        <v>0</v>
      </c>
      <c r="I32" s="80">
        <v>0.15</v>
      </c>
      <c r="J32" s="79">
        <f>ROUND(((SUM(BF121:BF171))*I32),  2)</f>
        <v>0</v>
      </c>
      <c r="L32" s="25"/>
    </row>
    <row r="33" spans="2:12" s="1" customFormat="1" ht="14.45" hidden="1" customHeight="1">
      <c r="B33" s="25"/>
      <c r="E33" s="22" t="s">
        <v>39</v>
      </c>
      <c r="F33" s="79">
        <f>ROUND((SUM(BG121:BG171)),  2)</f>
        <v>0</v>
      </c>
      <c r="I33" s="80">
        <v>0.21</v>
      </c>
      <c r="J33" s="79">
        <f>0</f>
        <v>0</v>
      </c>
      <c r="L33" s="25"/>
    </row>
    <row r="34" spans="2:12" s="1" customFormat="1" ht="14.45" hidden="1" customHeight="1">
      <c r="B34" s="25"/>
      <c r="E34" s="22" t="s">
        <v>40</v>
      </c>
      <c r="F34" s="79">
        <f>ROUND((SUM(BH121:BH171)),  2)</f>
        <v>0</v>
      </c>
      <c r="I34" s="80">
        <v>0.15</v>
      </c>
      <c r="J34" s="79">
        <f>0</f>
        <v>0</v>
      </c>
      <c r="L34" s="25"/>
    </row>
    <row r="35" spans="2:12" s="1" customFormat="1" ht="14.45" hidden="1" customHeight="1">
      <c r="B35" s="25"/>
      <c r="E35" s="22" t="s">
        <v>41</v>
      </c>
      <c r="F35" s="79">
        <f>ROUND((SUM(BI121:BI171)),  2)</f>
        <v>0</v>
      </c>
      <c r="I35" s="80">
        <v>0</v>
      </c>
      <c r="J35" s="7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45" customHeight="1">
      <c r="B37" s="25"/>
      <c r="C37" s="81"/>
      <c r="D37" s="82" t="s">
        <v>42</v>
      </c>
      <c r="E37" s="50"/>
      <c r="F37" s="50"/>
      <c r="G37" s="83" t="s">
        <v>43</v>
      </c>
      <c r="H37" s="84" t="s">
        <v>44</v>
      </c>
      <c r="I37" s="50"/>
      <c r="J37" s="85">
        <f>SUM(J28:J35)</f>
        <v>0</v>
      </c>
      <c r="K37" s="86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87" t="s">
        <v>48</v>
      </c>
      <c r="G61" s="36" t="s">
        <v>47</v>
      </c>
      <c r="H61" s="27"/>
      <c r="I61" s="27"/>
      <c r="J61" s="88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87" t="s">
        <v>48</v>
      </c>
      <c r="G76" s="36" t="s">
        <v>47</v>
      </c>
      <c r="H76" s="27"/>
      <c r="I76" s="27"/>
      <c r="J76" s="88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58" t="str">
        <f>E7</f>
        <v xml:space="preserve"> Oprava ulice Dvořákova</v>
      </c>
      <c r="F85" s="180"/>
      <c r="G85" s="180"/>
      <c r="H85" s="180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 t="str">
        <f>IF(J10="","",J10)</f>
        <v/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2" t="s">
        <v>21</v>
      </c>
      <c r="F89" s="20" t="str">
        <f>E13</f>
        <v>Obec Kobeřice</v>
      </c>
      <c r="I89" s="22" t="s">
        <v>28</v>
      </c>
      <c r="J89" s="23" t="str">
        <f>E19</f>
        <v xml:space="preserve"> </v>
      </c>
      <c r="L89" s="25"/>
    </row>
    <row r="90" spans="2:47" s="1" customFormat="1" ht="15.2" customHeight="1">
      <c r="B90" s="25"/>
      <c r="C90" s="22" t="s">
        <v>27</v>
      </c>
      <c r="F90" s="20" t="str">
        <f>IF(E16="","",E16)</f>
        <v/>
      </c>
      <c r="I90" s="22" t="s">
        <v>30</v>
      </c>
      <c r="J90" s="23">
        <f>E22</f>
        <v>0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82</v>
      </c>
      <c r="D92" s="81"/>
      <c r="E92" s="81"/>
      <c r="F92" s="81"/>
      <c r="G92" s="81"/>
      <c r="H92" s="81"/>
      <c r="I92" s="81"/>
      <c r="J92" s="90" t="s">
        <v>83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8" customHeight="1">
      <c r="B94" s="25"/>
      <c r="C94" s="91" t="s">
        <v>84</v>
      </c>
      <c r="J94" s="59">
        <f>J121</f>
        <v>0</v>
      </c>
      <c r="L94" s="25"/>
      <c r="AU94" s="13" t="s">
        <v>85</v>
      </c>
    </row>
    <row r="95" spans="2:47" s="8" customFormat="1" ht="24.95" customHeight="1">
      <c r="B95" s="92"/>
      <c r="D95" s="93" t="s">
        <v>86</v>
      </c>
      <c r="E95" s="94"/>
      <c r="F95" s="94"/>
      <c r="G95" s="94"/>
      <c r="H95" s="94"/>
      <c r="I95" s="94"/>
      <c r="J95" s="95">
        <f>J122</f>
        <v>0</v>
      </c>
      <c r="L95" s="92"/>
    </row>
    <row r="96" spans="2:47" s="9" customFormat="1" ht="19.899999999999999" customHeight="1">
      <c r="B96" s="96"/>
      <c r="D96" s="97" t="s">
        <v>87</v>
      </c>
      <c r="E96" s="98"/>
      <c r="F96" s="98"/>
      <c r="G96" s="98"/>
      <c r="H96" s="98"/>
      <c r="I96" s="98"/>
      <c r="J96" s="99">
        <f>J123</f>
        <v>0</v>
      </c>
      <c r="L96" s="96"/>
    </row>
    <row r="97" spans="2:12" s="9" customFormat="1" ht="19.899999999999999" customHeight="1">
      <c r="B97" s="96"/>
      <c r="D97" s="97" t="s">
        <v>88</v>
      </c>
      <c r="E97" s="98"/>
      <c r="F97" s="98"/>
      <c r="G97" s="98"/>
      <c r="H97" s="98"/>
      <c r="I97" s="98"/>
      <c r="J97" s="99">
        <f>J135</f>
        <v>0</v>
      </c>
      <c r="L97" s="96"/>
    </row>
    <row r="98" spans="2:12" s="9" customFormat="1" ht="19.899999999999999" customHeight="1">
      <c r="B98" s="96"/>
      <c r="D98" s="97" t="s">
        <v>89</v>
      </c>
      <c r="E98" s="98"/>
      <c r="F98" s="98"/>
      <c r="G98" s="98"/>
      <c r="H98" s="98"/>
      <c r="I98" s="98"/>
      <c r="J98" s="99">
        <f>J147</f>
        <v>0</v>
      </c>
      <c r="L98" s="96"/>
    </row>
    <row r="99" spans="2:12" s="9" customFormat="1" ht="19.899999999999999" customHeight="1">
      <c r="B99" s="96"/>
      <c r="D99" s="97" t="s">
        <v>90</v>
      </c>
      <c r="E99" s="98"/>
      <c r="F99" s="98"/>
      <c r="G99" s="98"/>
      <c r="H99" s="98"/>
      <c r="I99" s="98"/>
      <c r="J99" s="99">
        <f>J154</f>
        <v>0</v>
      </c>
      <c r="L99" s="96"/>
    </row>
    <row r="100" spans="2:12" s="9" customFormat="1" ht="19.899999999999999" customHeight="1">
      <c r="B100" s="96"/>
      <c r="D100" s="97" t="s">
        <v>91</v>
      </c>
      <c r="E100" s="98"/>
      <c r="F100" s="98"/>
      <c r="G100" s="98"/>
      <c r="H100" s="98"/>
      <c r="I100" s="98"/>
      <c r="J100" s="99">
        <f>J162</f>
        <v>0</v>
      </c>
      <c r="L100" s="96"/>
    </row>
    <row r="101" spans="2:12" s="9" customFormat="1" ht="19.899999999999999" customHeight="1">
      <c r="B101" s="96"/>
      <c r="D101" s="97" t="s">
        <v>92</v>
      </c>
      <c r="E101" s="98"/>
      <c r="F101" s="98"/>
      <c r="G101" s="98"/>
      <c r="H101" s="98"/>
      <c r="I101" s="98"/>
      <c r="J101" s="99">
        <f>J167</f>
        <v>0</v>
      </c>
      <c r="L101" s="96"/>
    </row>
    <row r="102" spans="2:12" s="8" customFormat="1" ht="24.95" customHeight="1">
      <c r="B102" s="92"/>
      <c r="D102" s="93" t="s">
        <v>93</v>
      </c>
      <c r="E102" s="94"/>
      <c r="F102" s="94"/>
      <c r="G102" s="94"/>
      <c r="H102" s="94"/>
      <c r="I102" s="94"/>
      <c r="J102" s="95">
        <f>J169</f>
        <v>0</v>
      </c>
      <c r="L102" s="92"/>
    </row>
    <row r="103" spans="2:12" s="9" customFormat="1" ht="19.899999999999999" customHeight="1">
      <c r="B103" s="96"/>
      <c r="D103" s="97" t="s">
        <v>94</v>
      </c>
      <c r="E103" s="98"/>
      <c r="F103" s="98"/>
      <c r="G103" s="98"/>
      <c r="H103" s="98"/>
      <c r="I103" s="98"/>
      <c r="J103" s="99">
        <f>J170</f>
        <v>0</v>
      </c>
      <c r="L103" s="96"/>
    </row>
    <row r="104" spans="2:12" s="1" customFormat="1" ht="21.85" customHeight="1">
      <c r="B104" s="25"/>
      <c r="L104" s="25"/>
    </row>
    <row r="105" spans="2:12" s="1" customFormat="1" ht="6.95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9" spans="2:12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12" s="1" customFormat="1" ht="24.95" customHeight="1">
      <c r="B110" s="25"/>
      <c r="C110" s="17" t="s">
        <v>95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14</v>
      </c>
      <c r="L112" s="25"/>
    </row>
    <row r="113" spans="2:65" s="1" customFormat="1" ht="16.5" customHeight="1">
      <c r="B113" s="25"/>
      <c r="E113" s="158" t="str">
        <f>E7</f>
        <v xml:space="preserve"> Oprava ulice Dvořákova</v>
      </c>
      <c r="F113" s="180"/>
      <c r="G113" s="180"/>
      <c r="H113" s="180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F10</f>
        <v xml:space="preserve"> </v>
      </c>
      <c r="I115" s="22" t="s">
        <v>20</v>
      </c>
      <c r="J115" s="45" t="str">
        <f>IF(J10="","",J10)</f>
        <v/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21</v>
      </c>
      <c r="F117" s="20" t="str">
        <f>E13</f>
        <v>Obec Kobeřice</v>
      </c>
      <c r="I117" s="22" t="s">
        <v>28</v>
      </c>
      <c r="J117" s="23" t="str">
        <f>E19</f>
        <v xml:space="preserve"> </v>
      </c>
      <c r="L117" s="25"/>
    </row>
    <row r="118" spans="2:65" s="1" customFormat="1" ht="15.2" customHeight="1">
      <c r="B118" s="25"/>
      <c r="C118" s="22" t="s">
        <v>27</v>
      </c>
      <c r="F118" s="20" t="str">
        <f>IF(E16="","",E16)</f>
        <v/>
      </c>
      <c r="I118" s="22" t="s">
        <v>30</v>
      </c>
      <c r="J118" s="23">
        <f>E22</f>
        <v>0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0"/>
      <c r="C120" s="101" t="s">
        <v>96</v>
      </c>
      <c r="D120" s="102" t="s">
        <v>57</v>
      </c>
      <c r="E120" s="102" t="s">
        <v>53</v>
      </c>
      <c r="F120" s="102" t="s">
        <v>54</v>
      </c>
      <c r="G120" s="102" t="s">
        <v>97</v>
      </c>
      <c r="H120" s="102" t="s">
        <v>98</v>
      </c>
      <c r="I120" s="102" t="s">
        <v>99</v>
      </c>
      <c r="J120" s="103" t="s">
        <v>83</v>
      </c>
      <c r="K120" s="104" t="s">
        <v>100</v>
      </c>
      <c r="L120" s="100"/>
      <c r="M120" s="52" t="s">
        <v>1</v>
      </c>
      <c r="N120" s="53" t="s">
        <v>36</v>
      </c>
      <c r="O120" s="53" t="s">
        <v>101</v>
      </c>
      <c r="P120" s="53" t="s">
        <v>102</v>
      </c>
      <c r="Q120" s="53" t="s">
        <v>103</v>
      </c>
      <c r="R120" s="53" t="s">
        <v>104</v>
      </c>
      <c r="S120" s="53" t="s">
        <v>105</v>
      </c>
      <c r="T120" s="54" t="s">
        <v>106</v>
      </c>
    </row>
    <row r="121" spans="2:65" s="1" customFormat="1" ht="22.8" customHeight="1">
      <c r="B121" s="25"/>
      <c r="C121" s="57" t="s">
        <v>107</v>
      </c>
      <c r="J121" s="105">
        <f>BK121</f>
        <v>0</v>
      </c>
      <c r="L121" s="25"/>
      <c r="M121" s="55"/>
      <c r="N121" s="46"/>
      <c r="O121" s="46"/>
      <c r="P121" s="106">
        <f>P122+P169</f>
        <v>309.92101500000001</v>
      </c>
      <c r="Q121" s="46"/>
      <c r="R121" s="106">
        <f>R122+R169</f>
        <v>48.994860000000003</v>
      </c>
      <c r="S121" s="46"/>
      <c r="T121" s="107">
        <f>T122+T169</f>
        <v>206.315</v>
      </c>
      <c r="AT121" s="13" t="s">
        <v>71</v>
      </c>
      <c r="AU121" s="13" t="s">
        <v>85</v>
      </c>
      <c r="BK121" s="108">
        <f>BK122+BK169</f>
        <v>0</v>
      </c>
    </row>
    <row r="122" spans="2:65" s="11" customFormat="1" ht="25.9" customHeight="1">
      <c r="B122" s="109"/>
      <c r="D122" s="110" t="s">
        <v>71</v>
      </c>
      <c r="E122" s="111" t="s">
        <v>108</v>
      </c>
      <c r="F122" s="111" t="s">
        <v>109</v>
      </c>
      <c r="J122" s="112">
        <f>BK122</f>
        <v>0</v>
      </c>
      <c r="L122" s="109"/>
      <c r="M122" s="113"/>
      <c r="P122" s="114">
        <f>P123+P135+P147+P154+P162+P167</f>
        <v>309.92101500000001</v>
      </c>
      <c r="R122" s="114">
        <f>R123+R135+R147+R154+R162+R167</f>
        <v>48.994860000000003</v>
      </c>
      <c r="T122" s="115">
        <f>T123+T135+T147+T154+T162+T167</f>
        <v>206.315</v>
      </c>
      <c r="AR122" s="110" t="s">
        <v>77</v>
      </c>
      <c r="AT122" s="116" t="s">
        <v>71</v>
      </c>
      <c r="AU122" s="116" t="s">
        <v>72</v>
      </c>
      <c r="AY122" s="110" t="s">
        <v>110</v>
      </c>
      <c r="BK122" s="117">
        <f>BK123+BK135+BK147+BK154+BK162+BK167</f>
        <v>0</v>
      </c>
    </row>
    <row r="123" spans="2:65" s="11" customFormat="1" ht="22.8" customHeight="1">
      <c r="B123" s="109"/>
      <c r="D123" s="110" t="s">
        <v>71</v>
      </c>
      <c r="E123" s="118" t="s">
        <v>77</v>
      </c>
      <c r="F123" s="118" t="s">
        <v>111</v>
      </c>
      <c r="J123" s="119">
        <f>BK123</f>
        <v>0</v>
      </c>
      <c r="L123" s="109"/>
      <c r="M123" s="113"/>
      <c r="P123" s="114">
        <f>SUM(P124:P134)</f>
        <v>83.467839999999995</v>
      </c>
      <c r="R123" s="114">
        <f>SUM(R124:R134)</f>
        <v>5.3100000000000001E-2</v>
      </c>
      <c r="T123" s="115">
        <f>SUM(T124:T134)</f>
        <v>188.98999999999998</v>
      </c>
      <c r="AR123" s="110" t="s">
        <v>77</v>
      </c>
      <c r="AT123" s="116" t="s">
        <v>71</v>
      </c>
      <c r="AU123" s="116" t="s">
        <v>77</v>
      </c>
      <c r="AY123" s="110" t="s">
        <v>110</v>
      </c>
      <c r="BK123" s="117">
        <f>SUM(BK124:BK134)</f>
        <v>0</v>
      </c>
    </row>
    <row r="124" spans="2:65" s="1" customFormat="1" ht="24.2" customHeight="1">
      <c r="B124" s="25"/>
      <c r="C124" s="120" t="s">
        <v>77</v>
      </c>
      <c r="D124" s="120" t="s">
        <v>112</v>
      </c>
      <c r="E124" s="121" t="s">
        <v>113</v>
      </c>
      <c r="F124" s="122" t="s">
        <v>114</v>
      </c>
      <c r="G124" s="123" t="s">
        <v>115</v>
      </c>
      <c r="H124" s="124">
        <v>8</v>
      </c>
      <c r="I124" s="125"/>
      <c r="J124" s="125">
        <f t="shared" ref="J124:J134" si="0">ROUND(I124*H124,2)</f>
        <v>0</v>
      </c>
      <c r="K124" s="126"/>
      <c r="L124" s="25"/>
      <c r="M124" s="127" t="s">
        <v>1</v>
      </c>
      <c r="N124" s="128" t="s">
        <v>37</v>
      </c>
      <c r="O124" s="129">
        <v>0.36499999999999999</v>
      </c>
      <c r="P124" s="129">
        <f t="shared" ref="P124:P134" si="1">O124*H124</f>
        <v>2.92</v>
      </c>
      <c r="Q124" s="129">
        <v>0</v>
      </c>
      <c r="R124" s="129">
        <f t="shared" ref="R124:R134" si="2">Q124*H124</f>
        <v>0</v>
      </c>
      <c r="S124" s="129">
        <v>0</v>
      </c>
      <c r="T124" s="130">
        <f t="shared" ref="T124:T134" si="3">S124*H124</f>
        <v>0</v>
      </c>
      <c r="AR124" s="131" t="s">
        <v>116</v>
      </c>
      <c r="AT124" s="131" t="s">
        <v>112</v>
      </c>
      <c r="AU124" s="131" t="s">
        <v>79</v>
      </c>
      <c r="AY124" s="13" t="s">
        <v>110</v>
      </c>
      <c r="BE124" s="132">
        <f t="shared" ref="BE124:BE134" si="4">IF(N124="základní",J124,0)</f>
        <v>0</v>
      </c>
      <c r="BF124" s="132">
        <f t="shared" ref="BF124:BF134" si="5">IF(N124="snížená",J124,0)</f>
        <v>0</v>
      </c>
      <c r="BG124" s="132">
        <f t="shared" ref="BG124:BG134" si="6">IF(N124="zákl. přenesená",J124,0)</f>
        <v>0</v>
      </c>
      <c r="BH124" s="132">
        <f t="shared" ref="BH124:BH134" si="7">IF(N124="sníž. přenesená",J124,0)</f>
        <v>0</v>
      </c>
      <c r="BI124" s="132">
        <f t="shared" ref="BI124:BI134" si="8">IF(N124="nulová",J124,0)</f>
        <v>0</v>
      </c>
      <c r="BJ124" s="13" t="s">
        <v>77</v>
      </c>
      <c r="BK124" s="132">
        <f t="shared" ref="BK124:BK134" si="9">ROUND(I124*H124,2)</f>
        <v>0</v>
      </c>
      <c r="BL124" s="13" t="s">
        <v>116</v>
      </c>
      <c r="BM124" s="131" t="s">
        <v>117</v>
      </c>
    </row>
    <row r="125" spans="2:65" s="1" customFormat="1" ht="24.2" customHeight="1">
      <c r="B125" s="25"/>
      <c r="C125" s="120" t="s">
        <v>79</v>
      </c>
      <c r="D125" s="120" t="s">
        <v>112</v>
      </c>
      <c r="E125" s="121" t="s">
        <v>118</v>
      </c>
      <c r="F125" s="122" t="s">
        <v>119</v>
      </c>
      <c r="G125" s="123" t="s">
        <v>115</v>
      </c>
      <c r="H125" s="124">
        <v>68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37</v>
      </c>
      <c r="O125" s="129">
        <v>0.34399999999999997</v>
      </c>
      <c r="P125" s="129">
        <f t="shared" si="1"/>
        <v>23.391999999999999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116</v>
      </c>
      <c r="AT125" s="131" t="s">
        <v>112</v>
      </c>
      <c r="AU125" s="131" t="s">
        <v>79</v>
      </c>
      <c r="AY125" s="13" t="s">
        <v>110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77</v>
      </c>
      <c r="BK125" s="132">
        <f t="shared" si="9"/>
        <v>0</v>
      </c>
      <c r="BL125" s="13" t="s">
        <v>116</v>
      </c>
      <c r="BM125" s="131" t="s">
        <v>120</v>
      </c>
    </row>
    <row r="126" spans="2:65" s="1" customFormat="1" ht="24.2" customHeight="1">
      <c r="B126" s="25"/>
      <c r="C126" s="120" t="s">
        <v>121</v>
      </c>
      <c r="D126" s="120" t="s">
        <v>112</v>
      </c>
      <c r="E126" s="121" t="s">
        <v>122</v>
      </c>
      <c r="F126" s="122" t="s">
        <v>123</v>
      </c>
      <c r="G126" s="123" t="s">
        <v>115</v>
      </c>
      <c r="H126" s="124">
        <v>35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37</v>
      </c>
      <c r="O126" s="129">
        <v>0.13</v>
      </c>
      <c r="P126" s="129">
        <f t="shared" si="1"/>
        <v>4.55</v>
      </c>
      <c r="Q126" s="129">
        <v>0</v>
      </c>
      <c r="R126" s="129">
        <f t="shared" si="2"/>
        <v>0</v>
      </c>
      <c r="S126" s="129">
        <v>0.22</v>
      </c>
      <c r="T126" s="130">
        <f t="shared" si="3"/>
        <v>7.7</v>
      </c>
      <c r="AR126" s="131" t="s">
        <v>116</v>
      </c>
      <c r="AT126" s="131" t="s">
        <v>112</v>
      </c>
      <c r="AU126" s="131" t="s">
        <v>79</v>
      </c>
      <c r="AY126" s="13" t="s">
        <v>110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77</v>
      </c>
      <c r="BK126" s="132">
        <f t="shared" si="9"/>
        <v>0</v>
      </c>
      <c r="BL126" s="13" t="s">
        <v>116</v>
      </c>
      <c r="BM126" s="131" t="s">
        <v>124</v>
      </c>
    </row>
    <row r="127" spans="2:65" s="1" customFormat="1" ht="33" customHeight="1">
      <c r="B127" s="25"/>
      <c r="C127" s="120" t="s">
        <v>116</v>
      </c>
      <c r="D127" s="120" t="s">
        <v>112</v>
      </c>
      <c r="E127" s="121" t="s">
        <v>125</v>
      </c>
      <c r="F127" s="122" t="s">
        <v>126</v>
      </c>
      <c r="G127" s="123" t="s">
        <v>115</v>
      </c>
      <c r="H127" s="124">
        <v>590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37</v>
      </c>
      <c r="O127" s="129">
        <v>2.4E-2</v>
      </c>
      <c r="P127" s="129">
        <f t="shared" si="1"/>
        <v>14.16</v>
      </c>
      <c r="Q127" s="129">
        <v>9.0000000000000006E-5</v>
      </c>
      <c r="R127" s="129">
        <f t="shared" si="2"/>
        <v>5.3100000000000001E-2</v>
      </c>
      <c r="S127" s="129">
        <v>0.27600000000000002</v>
      </c>
      <c r="T127" s="130">
        <f t="shared" si="3"/>
        <v>162.84</v>
      </c>
      <c r="AR127" s="131" t="s">
        <v>116</v>
      </c>
      <c r="AT127" s="131" t="s">
        <v>112</v>
      </c>
      <c r="AU127" s="131" t="s">
        <v>79</v>
      </c>
      <c r="AY127" s="13" t="s">
        <v>110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77</v>
      </c>
      <c r="BK127" s="132">
        <f t="shared" si="9"/>
        <v>0</v>
      </c>
      <c r="BL127" s="13" t="s">
        <v>116</v>
      </c>
      <c r="BM127" s="131" t="s">
        <v>127</v>
      </c>
    </row>
    <row r="128" spans="2:65" s="1" customFormat="1" ht="16.5" customHeight="1">
      <c r="B128" s="25"/>
      <c r="C128" s="120" t="s">
        <v>128</v>
      </c>
      <c r="D128" s="120" t="s">
        <v>112</v>
      </c>
      <c r="E128" s="121" t="s">
        <v>129</v>
      </c>
      <c r="F128" s="122" t="s">
        <v>130</v>
      </c>
      <c r="G128" s="123" t="s">
        <v>131</v>
      </c>
      <c r="H128" s="124">
        <v>90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37</v>
      </c>
      <c r="O128" s="129">
        <v>0.13300000000000001</v>
      </c>
      <c r="P128" s="129">
        <f t="shared" si="1"/>
        <v>11.97</v>
      </c>
      <c r="Q128" s="129">
        <v>0</v>
      </c>
      <c r="R128" s="129">
        <f t="shared" si="2"/>
        <v>0</v>
      </c>
      <c r="S128" s="129">
        <v>0.20499999999999999</v>
      </c>
      <c r="T128" s="130">
        <f t="shared" si="3"/>
        <v>18.45</v>
      </c>
      <c r="AR128" s="131" t="s">
        <v>116</v>
      </c>
      <c r="AT128" s="131" t="s">
        <v>112</v>
      </c>
      <c r="AU128" s="131" t="s">
        <v>79</v>
      </c>
      <c r="AY128" s="13" t="s">
        <v>110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77</v>
      </c>
      <c r="BK128" s="132">
        <f t="shared" si="9"/>
        <v>0</v>
      </c>
      <c r="BL128" s="13" t="s">
        <v>116</v>
      </c>
      <c r="BM128" s="131" t="s">
        <v>132</v>
      </c>
    </row>
    <row r="129" spans="2:65" s="1" customFormat="1" ht="33" customHeight="1">
      <c r="B129" s="25"/>
      <c r="C129" s="120" t="s">
        <v>133</v>
      </c>
      <c r="D129" s="120" t="s">
        <v>112</v>
      </c>
      <c r="E129" s="121" t="s">
        <v>134</v>
      </c>
      <c r="F129" s="122" t="s">
        <v>135</v>
      </c>
      <c r="G129" s="123" t="s">
        <v>136</v>
      </c>
      <c r="H129" s="124">
        <v>20.88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37</v>
      </c>
      <c r="O129" s="129">
        <v>1.1220000000000001</v>
      </c>
      <c r="P129" s="129">
        <f t="shared" si="1"/>
        <v>23.42736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116</v>
      </c>
      <c r="AT129" s="131" t="s">
        <v>112</v>
      </c>
      <c r="AU129" s="131" t="s">
        <v>79</v>
      </c>
      <c r="AY129" s="13" t="s">
        <v>110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77</v>
      </c>
      <c r="BK129" s="132">
        <f t="shared" si="9"/>
        <v>0</v>
      </c>
      <c r="BL129" s="13" t="s">
        <v>116</v>
      </c>
      <c r="BM129" s="131" t="s">
        <v>137</v>
      </c>
    </row>
    <row r="130" spans="2:65" s="1" customFormat="1" ht="37.799999999999997" customHeight="1">
      <c r="B130" s="25"/>
      <c r="C130" s="120" t="s">
        <v>138</v>
      </c>
      <c r="D130" s="120" t="s">
        <v>112</v>
      </c>
      <c r="E130" s="121" t="s">
        <v>139</v>
      </c>
      <c r="F130" s="122" t="s">
        <v>140</v>
      </c>
      <c r="G130" s="123" t="s">
        <v>136</v>
      </c>
      <c r="H130" s="124">
        <v>20.88</v>
      </c>
      <c r="I130" s="125"/>
      <c r="J130" s="125">
        <f t="shared" si="0"/>
        <v>0</v>
      </c>
      <c r="K130" s="126"/>
      <c r="L130" s="25"/>
      <c r="M130" s="127" t="s">
        <v>1</v>
      </c>
      <c r="N130" s="128" t="s">
        <v>37</v>
      </c>
      <c r="O130" s="129">
        <v>8.6999999999999994E-2</v>
      </c>
      <c r="P130" s="129">
        <f t="shared" si="1"/>
        <v>1.8165599999999997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116</v>
      </c>
      <c r="AT130" s="131" t="s">
        <v>112</v>
      </c>
      <c r="AU130" s="131" t="s">
        <v>79</v>
      </c>
      <c r="AY130" s="13" t="s">
        <v>110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77</v>
      </c>
      <c r="BK130" s="132">
        <f t="shared" si="9"/>
        <v>0</v>
      </c>
      <c r="BL130" s="13" t="s">
        <v>116</v>
      </c>
      <c r="BM130" s="131" t="s">
        <v>141</v>
      </c>
    </row>
    <row r="131" spans="2:65" s="1" customFormat="1" ht="37.799999999999997" customHeight="1">
      <c r="B131" s="25"/>
      <c r="C131" s="120" t="s">
        <v>142</v>
      </c>
      <c r="D131" s="120" t="s">
        <v>112</v>
      </c>
      <c r="E131" s="121" t="s">
        <v>143</v>
      </c>
      <c r="F131" s="122" t="s">
        <v>144</v>
      </c>
      <c r="G131" s="123" t="s">
        <v>136</v>
      </c>
      <c r="H131" s="124">
        <v>208.8</v>
      </c>
      <c r="I131" s="125"/>
      <c r="J131" s="125">
        <f t="shared" si="0"/>
        <v>0</v>
      </c>
      <c r="K131" s="126"/>
      <c r="L131" s="25"/>
      <c r="M131" s="127" t="s">
        <v>1</v>
      </c>
      <c r="N131" s="128" t="s">
        <v>37</v>
      </c>
      <c r="O131" s="129">
        <v>5.0000000000000001E-3</v>
      </c>
      <c r="P131" s="129">
        <f t="shared" si="1"/>
        <v>1.044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116</v>
      </c>
      <c r="AT131" s="131" t="s">
        <v>112</v>
      </c>
      <c r="AU131" s="131" t="s">
        <v>79</v>
      </c>
      <c r="AY131" s="13" t="s">
        <v>110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77</v>
      </c>
      <c r="BK131" s="132">
        <f t="shared" si="9"/>
        <v>0</v>
      </c>
      <c r="BL131" s="13" t="s">
        <v>116</v>
      </c>
      <c r="BM131" s="131" t="s">
        <v>145</v>
      </c>
    </row>
    <row r="132" spans="2:65" s="1" customFormat="1" ht="24.2" customHeight="1">
      <c r="B132" s="25"/>
      <c r="C132" s="120" t="s">
        <v>146</v>
      </c>
      <c r="D132" s="120" t="s">
        <v>112</v>
      </c>
      <c r="E132" s="121" t="s">
        <v>147</v>
      </c>
      <c r="F132" s="122" t="s">
        <v>148</v>
      </c>
      <c r="G132" s="123" t="s">
        <v>149</v>
      </c>
      <c r="H132" s="124">
        <v>37.584000000000003</v>
      </c>
      <c r="I132" s="125"/>
      <c r="J132" s="125">
        <f t="shared" si="0"/>
        <v>0</v>
      </c>
      <c r="K132" s="126"/>
      <c r="L132" s="25"/>
      <c r="M132" s="127" t="s">
        <v>1</v>
      </c>
      <c r="N132" s="128" t="s">
        <v>37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116</v>
      </c>
      <c r="AT132" s="131" t="s">
        <v>112</v>
      </c>
      <c r="AU132" s="131" t="s">
        <v>79</v>
      </c>
      <c r="AY132" s="13" t="s">
        <v>110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77</v>
      </c>
      <c r="BK132" s="132">
        <f t="shared" si="9"/>
        <v>0</v>
      </c>
      <c r="BL132" s="13" t="s">
        <v>116</v>
      </c>
      <c r="BM132" s="131" t="s">
        <v>150</v>
      </c>
    </row>
    <row r="133" spans="2:65" s="1" customFormat="1" ht="16.5" customHeight="1">
      <c r="B133" s="25"/>
      <c r="C133" s="120" t="s">
        <v>151</v>
      </c>
      <c r="D133" s="120" t="s">
        <v>112</v>
      </c>
      <c r="E133" s="121" t="s">
        <v>152</v>
      </c>
      <c r="F133" s="122" t="s">
        <v>153</v>
      </c>
      <c r="G133" s="123" t="s">
        <v>136</v>
      </c>
      <c r="H133" s="124">
        <v>20.88</v>
      </c>
      <c r="I133" s="125"/>
      <c r="J133" s="125">
        <f t="shared" si="0"/>
        <v>0</v>
      </c>
      <c r="K133" s="126"/>
      <c r="L133" s="25"/>
      <c r="M133" s="127" t="s">
        <v>1</v>
      </c>
      <c r="N133" s="128" t="s">
        <v>37</v>
      </c>
      <c r="O133" s="129">
        <v>8.9999999999999993E-3</v>
      </c>
      <c r="P133" s="129">
        <f t="shared" si="1"/>
        <v>0.18791999999999998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116</v>
      </c>
      <c r="AT133" s="131" t="s">
        <v>112</v>
      </c>
      <c r="AU133" s="131" t="s">
        <v>79</v>
      </c>
      <c r="AY133" s="13" t="s">
        <v>110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77</v>
      </c>
      <c r="BK133" s="132">
        <f t="shared" si="9"/>
        <v>0</v>
      </c>
      <c r="BL133" s="13" t="s">
        <v>116</v>
      </c>
      <c r="BM133" s="131" t="s">
        <v>154</v>
      </c>
    </row>
    <row r="134" spans="2:65" s="1" customFormat="1" ht="16.5" customHeight="1">
      <c r="B134" s="25"/>
      <c r="C134" s="120" t="s">
        <v>155</v>
      </c>
      <c r="D134" s="120" t="s">
        <v>112</v>
      </c>
      <c r="E134" s="121" t="s">
        <v>156</v>
      </c>
      <c r="F134" s="122" t="s">
        <v>157</v>
      </c>
      <c r="G134" s="123" t="s">
        <v>158</v>
      </c>
      <c r="H134" s="124">
        <v>1</v>
      </c>
      <c r="I134" s="125"/>
      <c r="J134" s="125">
        <f t="shared" si="0"/>
        <v>0</v>
      </c>
      <c r="K134" s="126"/>
      <c r="L134" s="25"/>
      <c r="M134" s="127" t="s">
        <v>1</v>
      </c>
      <c r="N134" s="128" t="s">
        <v>37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116</v>
      </c>
      <c r="AT134" s="131" t="s">
        <v>112</v>
      </c>
      <c r="AU134" s="131" t="s">
        <v>79</v>
      </c>
      <c r="AY134" s="13" t="s">
        <v>110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3" t="s">
        <v>77</v>
      </c>
      <c r="BK134" s="132">
        <f t="shared" si="9"/>
        <v>0</v>
      </c>
      <c r="BL134" s="13" t="s">
        <v>116</v>
      </c>
      <c r="BM134" s="131" t="s">
        <v>159</v>
      </c>
    </row>
    <row r="135" spans="2:65" s="11" customFormat="1" ht="22.8" customHeight="1">
      <c r="B135" s="109"/>
      <c r="D135" s="110" t="s">
        <v>71</v>
      </c>
      <c r="E135" s="118" t="s">
        <v>128</v>
      </c>
      <c r="F135" s="118" t="s">
        <v>160</v>
      </c>
      <c r="J135" s="119">
        <f>BK135</f>
        <v>0</v>
      </c>
      <c r="L135" s="109"/>
      <c r="M135" s="113"/>
      <c r="P135" s="114">
        <f>SUM(P136:P146)</f>
        <v>112.89400000000001</v>
      </c>
      <c r="R135" s="114">
        <f>SUM(R136:R146)</f>
        <v>7.7037599999999999</v>
      </c>
      <c r="T135" s="115">
        <f>SUM(T136:T146)</f>
        <v>0</v>
      </c>
      <c r="AR135" s="110" t="s">
        <v>77</v>
      </c>
      <c r="AT135" s="116" t="s">
        <v>71</v>
      </c>
      <c r="AU135" s="116" t="s">
        <v>77</v>
      </c>
      <c r="AY135" s="110" t="s">
        <v>110</v>
      </c>
      <c r="BK135" s="117">
        <f>SUM(BK136:BK146)</f>
        <v>0</v>
      </c>
    </row>
    <row r="136" spans="2:65" s="1" customFormat="1" ht="24.2" customHeight="1">
      <c r="B136" s="25"/>
      <c r="C136" s="120" t="s">
        <v>161</v>
      </c>
      <c r="D136" s="120" t="s">
        <v>112</v>
      </c>
      <c r="E136" s="121" t="s">
        <v>162</v>
      </c>
      <c r="F136" s="122" t="s">
        <v>163</v>
      </c>
      <c r="G136" s="123" t="s">
        <v>115</v>
      </c>
      <c r="H136" s="124">
        <v>590</v>
      </c>
      <c r="I136" s="125"/>
      <c r="J136" s="125">
        <f t="shared" ref="J136:J146" si="10">ROUND(I136*H136,2)</f>
        <v>0</v>
      </c>
      <c r="K136" s="126"/>
      <c r="L136" s="25"/>
      <c r="M136" s="127" t="s">
        <v>1</v>
      </c>
      <c r="N136" s="128" t="s">
        <v>37</v>
      </c>
      <c r="O136" s="129">
        <v>2.1000000000000001E-2</v>
      </c>
      <c r="P136" s="129">
        <f t="shared" ref="P136:P146" si="11">O136*H136</f>
        <v>12.39</v>
      </c>
      <c r="Q136" s="129">
        <v>0</v>
      </c>
      <c r="R136" s="129">
        <f t="shared" ref="R136:R146" si="12">Q136*H136</f>
        <v>0</v>
      </c>
      <c r="S136" s="129">
        <v>0</v>
      </c>
      <c r="T136" s="130">
        <f t="shared" ref="T136:T146" si="13">S136*H136</f>
        <v>0</v>
      </c>
      <c r="AR136" s="131" t="s">
        <v>116</v>
      </c>
      <c r="AT136" s="131" t="s">
        <v>112</v>
      </c>
      <c r="AU136" s="131" t="s">
        <v>79</v>
      </c>
      <c r="AY136" s="13" t="s">
        <v>110</v>
      </c>
      <c r="BE136" s="132">
        <f t="shared" ref="BE136:BE146" si="14">IF(N136="základní",J136,0)</f>
        <v>0</v>
      </c>
      <c r="BF136" s="132">
        <f t="shared" ref="BF136:BF146" si="15">IF(N136="snížená",J136,0)</f>
        <v>0</v>
      </c>
      <c r="BG136" s="132">
        <f t="shared" ref="BG136:BG146" si="16">IF(N136="zákl. přenesená",J136,0)</f>
        <v>0</v>
      </c>
      <c r="BH136" s="132">
        <f t="shared" ref="BH136:BH146" si="17">IF(N136="sníž. přenesená",J136,0)</f>
        <v>0</v>
      </c>
      <c r="BI136" s="132">
        <f t="shared" ref="BI136:BI146" si="18">IF(N136="nulová",J136,0)</f>
        <v>0</v>
      </c>
      <c r="BJ136" s="13" t="s">
        <v>77</v>
      </c>
      <c r="BK136" s="132">
        <f t="shared" ref="BK136:BK146" si="19">ROUND(I136*H136,2)</f>
        <v>0</v>
      </c>
      <c r="BL136" s="13" t="s">
        <v>116</v>
      </c>
      <c r="BM136" s="131" t="s">
        <v>164</v>
      </c>
    </row>
    <row r="137" spans="2:65" s="1" customFormat="1" ht="33" customHeight="1">
      <c r="B137" s="25"/>
      <c r="C137" s="120" t="s">
        <v>165</v>
      </c>
      <c r="D137" s="120" t="s">
        <v>112</v>
      </c>
      <c r="E137" s="121" t="s">
        <v>166</v>
      </c>
      <c r="F137" s="122" t="s">
        <v>167</v>
      </c>
      <c r="G137" s="123" t="s">
        <v>115</v>
      </c>
      <c r="H137" s="124">
        <v>590</v>
      </c>
      <c r="I137" s="125"/>
      <c r="J137" s="125">
        <f t="shared" si="10"/>
        <v>0</v>
      </c>
      <c r="K137" s="126"/>
      <c r="L137" s="25"/>
      <c r="M137" s="127" t="s">
        <v>1</v>
      </c>
      <c r="N137" s="128" t="s">
        <v>37</v>
      </c>
      <c r="O137" s="129">
        <v>2.1000000000000001E-2</v>
      </c>
      <c r="P137" s="129">
        <f t="shared" si="11"/>
        <v>12.39</v>
      </c>
      <c r="Q137" s="129">
        <v>0</v>
      </c>
      <c r="R137" s="129">
        <f t="shared" si="12"/>
        <v>0</v>
      </c>
      <c r="S137" s="129">
        <v>0</v>
      </c>
      <c r="T137" s="130">
        <f t="shared" si="13"/>
        <v>0</v>
      </c>
      <c r="AR137" s="131" t="s">
        <v>116</v>
      </c>
      <c r="AT137" s="131" t="s">
        <v>112</v>
      </c>
      <c r="AU137" s="131" t="s">
        <v>79</v>
      </c>
      <c r="AY137" s="13" t="s">
        <v>110</v>
      </c>
      <c r="BE137" s="132">
        <f t="shared" si="14"/>
        <v>0</v>
      </c>
      <c r="BF137" s="132">
        <f t="shared" si="15"/>
        <v>0</v>
      </c>
      <c r="BG137" s="132">
        <f t="shared" si="16"/>
        <v>0</v>
      </c>
      <c r="BH137" s="132">
        <f t="shared" si="17"/>
        <v>0</v>
      </c>
      <c r="BI137" s="132">
        <f t="shared" si="18"/>
        <v>0</v>
      </c>
      <c r="BJ137" s="13" t="s">
        <v>77</v>
      </c>
      <c r="BK137" s="132">
        <f t="shared" si="19"/>
        <v>0</v>
      </c>
      <c r="BL137" s="13" t="s">
        <v>116</v>
      </c>
      <c r="BM137" s="131" t="s">
        <v>168</v>
      </c>
    </row>
    <row r="138" spans="2:65" s="1" customFormat="1" ht="37.799999999999997" customHeight="1">
      <c r="B138" s="25"/>
      <c r="C138" s="120" t="s">
        <v>169</v>
      </c>
      <c r="D138" s="120" t="s">
        <v>112</v>
      </c>
      <c r="E138" s="121" t="s">
        <v>170</v>
      </c>
      <c r="F138" s="122" t="s">
        <v>171</v>
      </c>
      <c r="G138" s="123" t="s">
        <v>115</v>
      </c>
      <c r="H138" s="124">
        <v>30</v>
      </c>
      <c r="I138" s="125"/>
      <c r="J138" s="125">
        <f t="shared" si="10"/>
        <v>0</v>
      </c>
      <c r="K138" s="126"/>
      <c r="L138" s="25"/>
      <c r="M138" s="127" t="s">
        <v>1</v>
      </c>
      <c r="N138" s="128" t="s">
        <v>37</v>
      </c>
      <c r="O138" s="129">
        <v>0.28100000000000003</v>
      </c>
      <c r="P138" s="129">
        <f t="shared" si="11"/>
        <v>8.4300000000000015</v>
      </c>
      <c r="Q138" s="129">
        <v>0</v>
      </c>
      <c r="R138" s="129">
        <f t="shared" si="12"/>
        <v>0</v>
      </c>
      <c r="S138" s="129">
        <v>0</v>
      </c>
      <c r="T138" s="130">
        <f t="shared" si="13"/>
        <v>0</v>
      </c>
      <c r="AR138" s="131" t="s">
        <v>116</v>
      </c>
      <c r="AT138" s="131" t="s">
        <v>112</v>
      </c>
      <c r="AU138" s="131" t="s">
        <v>79</v>
      </c>
      <c r="AY138" s="13" t="s">
        <v>110</v>
      </c>
      <c r="BE138" s="132">
        <f t="shared" si="14"/>
        <v>0</v>
      </c>
      <c r="BF138" s="132">
        <f t="shared" si="15"/>
        <v>0</v>
      </c>
      <c r="BG138" s="132">
        <f t="shared" si="16"/>
        <v>0</v>
      </c>
      <c r="BH138" s="132">
        <f t="shared" si="17"/>
        <v>0</v>
      </c>
      <c r="BI138" s="132">
        <f t="shared" si="18"/>
        <v>0</v>
      </c>
      <c r="BJ138" s="13" t="s">
        <v>77</v>
      </c>
      <c r="BK138" s="132">
        <f t="shared" si="19"/>
        <v>0</v>
      </c>
      <c r="BL138" s="13" t="s">
        <v>116</v>
      </c>
      <c r="BM138" s="131" t="s">
        <v>172</v>
      </c>
    </row>
    <row r="139" spans="2:65" s="1" customFormat="1" ht="21.75" customHeight="1">
      <c r="B139" s="25"/>
      <c r="C139" s="120" t="s">
        <v>8</v>
      </c>
      <c r="D139" s="120" t="s">
        <v>112</v>
      </c>
      <c r="E139" s="121" t="s">
        <v>173</v>
      </c>
      <c r="F139" s="122" t="s">
        <v>174</v>
      </c>
      <c r="G139" s="123" t="s">
        <v>115</v>
      </c>
      <c r="H139" s="124">
        <v>720</v>
      </c>
      <c r="I139" s="125"/>
      <c r="J139" s="125">
        <f t="shared" si="10"/>
        <v>0</v>
      </c>
      <c r="K139" s="126"/>
      <c r="L139" s="25"/>
      <c r="M139" s="127" t="s">
        <v>1</v>
      </c>
      <c r="N139" s="128" t="s">
        <v>37</v>
      </c>
      <c r="O139" s="129">
        <v>2E-3</v>
      </c>
      <c r="P139" s="129">
        <f t="shared" si="11"/>
        <v>1.44</v>
      </c>
      <c r="Q139" s="129">
        <v>0</v>
      </c>
      <c r="R139" s="129">
        <f t="shared" si="12"/>
        <v>0</v>
      </c>
      <c r="S139" s="129">
        <v>0</v>
      </c>
      <c r="T139" s="130">
        <f t="shared" si="13"/>
        <v>0</v>
      </c>
      <c r="AR139" s="131" t="s">
        <v>116</v>
      </c>
      <c r="AT139" s="131" t="s">
        <v>112</v>
      </c>
      <c r="AU139" s="131" t="s">
        <v>79</v>
      </c>
      <c r="AY139" s="13" t="s">
        <v>110</v>
      </c>
      <c r="BE139" s="132">
        <f t="shared" si="14"/>
        <v>0</v>
      </c>
      <c r="BF139" s="132">
        <f t="shared" si="15"/>
        <v>0</v>
      </c>
      <c r="BG139" s="132">
        <f t="shared" si="16"/>
        <v>0</v>
      </c>
      <c r="BH139" s="132">
        <f t="shared" si="17"/>
        <v>0</v>
      </c>
      <c r="BI139" s="132">
        <f t="shared" si="18"/>
        <v>0</v>
      </c>
      <c r="BJ139" s="13" t="s">
        <v>77</v>
      </c>
      <c r="BK139" s="132">
        <f t="shared" si="19"/>
        <v>0</v>
      </c>
      <c r="BL139" s="13" t="s">
        <v>116</v>
      </c>
      <c r="BM139" s="131" t="s">
        <v>175</v>
      </c>
    </row>
    <row r="140" spans="2:65" s="1" customFormat="1" ht="37.799999999999997" customHeight="1">
      <c r="B140" s="25"/>
      <c r="C140" s="120" t="s">
        <v>176</v>
      </c>
      <c r="D140" s="120" t="s">
        <v>112</v>
      </c>
      <c r="E140" s="121" t="s">
        <v>177</v>
      </c>
      <c r="F140" s="122" t="s">
        <v>178</v>
      </c>
      <c r="G140" s="123" t="s">
        <v>115</v>
      </c>
      <c r="H140" s="124">
        <v>65</v>
      </c>
      <c r="I140" s="125"/>
      <c r="J140" s="125">
        <f t="shared" si="10"/>
        <v>0</v>
      </c>
      <c r="K140" s="126"/>
      <c r="L140" s="25"/>
      <c r="M140" s="127" t="s">
        <v>1</v>
      </c>
      <c r="N140" s="128" t="s">
        <v>37</v>
      </c>
      <c r="O140" s="129">
        <v>6.6000000000000003E-2</v>
      </c>
      <c r="P140" s="129">
        <f t="shared" si="11"/>
        <v>4.29</v>
      </c>
      <c r="Q140" s="129">
        <v>0</v>
      </c>
      <c r="R140" s="129">
        <f t="shared" si="12"/>
        <v>0</v>
      </c>
      <c r="S140" s="129">
        <v>0</v>
      </c>
      <c r="T140" s="130">
        <f t="shared" si="13"/>
        <v>0</v>
      </c>
      <c r="AR140" s="131" t="s">
        <v>116</v>
      </c>
      <c r="AT140" s="131" t="s">
        <v>112</v>
      </c>
      <c r="AU140" s="131" t="s">
        <v>79</v>
      </c>
      <c r="AY140" s="13" t="s">
        <v>110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3" t="s">
        <v>77</v>
      </c>
      <c r="BK140" s="132">
        <f t="shared" si="19"/>
        <v>0</v>
      </c>
      <c r="BL140" s="13" t="s">
        <v>116</v>
      </c>
      <c r="BM140" s="131" t="s">
        <v>179</v>
      </c>
    </row>
    <row r="141" spans="2:65" s="1" customFormat="1" ht="33" customHeight="1">
      <c r="B141" s="25"/>
      <c r="C141" s="120" t="s">
        <v>180</v>
      </c>
      <c r="D141" s="120" t="s">
        <v>112</v>
      </c>
      <c r="E141" s="121" t="s">
        <v>181</v>
      </c>
      <c r="F141" s="122" t="s">
        <v>182</v>
      </c>
      <c r="G141" s="123" t="s">
        <v>115</v>
      </c>
      <c r="H141" s="124">
        <v>590</v>
      </c>
      <c r="I141" s="125"/>
      <c r="J141" s="125">
        <f t="shared" si="10"/>
        <v>0</v>
      </c>
      <c r="K141" s="126"/>
      <c r="L141" s="25"/>
      <c r="M141" s="127" t="s">
        <v>1</v>
      </c>
      <c r="N141" s="128" t="s">
        <v>37</v>
      </c>
      <c r="O141" s="129">
        <v>1.2999999999999999E-2</v>
      </c>
      <c r="P141" s="129">
        <f t="shared" si="11"/>
        <v>7.67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116</v>
      </c>
      <c r="AT141" s="131" t="s">
        <v>112</v>
      </c>
      <c r="AU141" s="131" t="s">
        <v>79</v>
      </c>
      <c r="AY141" s="13" t="s">
        <v>110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3" t="s">
        <v>77</v>
      </c>
      <c r="BK141" s="132">
        <f t="shared" si="19"/>
        <v>0</v>
      </c>
      <c r="BL141" s="13" t="s">
        <v>116</v>
      </c>
      <c r="BM141" s="131" t="s">
        <v>183</v>
      </c>
    </row>
    <row r="142" spans="2:65" s="1" customFormat="1" ht="37.799999999999997" customHeight="1">
      <c r="B142" s="25"/>
      <c r="C142" s="120" t="s">
        <v>184</v>
      </c>
      <c r="D142" s="120" t="s">
        <v>112</v>
      </c>
      <c r="E142" s="121" t="s">
        <v>185</v>
      </c>
      <c r="F142" s="122" t="s">
        <v>186</v>
      </c>
      <c r="G142" s="123" t="s">
        <v>115</v>
      </c>
      <c r="H142" s="124">
        <v>35</v>
      </c>
      <c r="I142" s="125"/>
      <c r="J142" s="125">
        <f t="shared" si="10"/>
        <v>0</v>
      </c>
      <c r="K142" s="126"/>
      <c r="L142" s="25"/>
      <c r="M142" s="127" t="s">
        <v>1</v>
      </c>
      <c r="N142" s="128" t="s">
        <v>37</v>
      </c>
      <c r="O142" s="129">
        <v>6.8000000000000005E-2</v>
      </c>
      <c r="P142" s="129">
        <f t="shared" si="11"/>
        <v>2.3800000000000003</v>
      </c>
      <c r="Q142" s="129">
        <v>0</v>
      </c>
      <c r="R142" s="129">
        <f t="shared" si="12"/>
        <v>0</v>
      </c>
      <c r="S142" s="129">
        <v>0</v>
      </c>
      <c r="T142" s="130">
        <f t="shared" si="13"/>
        <v>0</v>
      </c>
      <c r="AR142" s="131" t="s">
        <v>116</v>
      </c>
      <c r="AT142" s="131" t="s">
        <v>112</v>
      </c>
      <c r="AU142" s="131" t="s">
        <v>79</v>
      </c>
      <c r="AY142" s="13" t="s">
        <v>110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3" t="s">
        <v>77</v>
      </c>
      <c r="BK142" s="132">
        <f t="shared" si="19"/>
        <v>0</v>
      </c>
      <c r="BL142" s="13" t="s">
        <v>116</v>
      </c>
      <c r="BM142" s="131" t="s">
        <v>187</v>
      </c>
    </row>
    <row r="143" spans="2:65" s="1" customFormat="1" ht="37.799999999999997" customHeight="1">
      <c r="B143" s="25"/>
      <c r="C143" s="120" t="s">
        <v>188</v>
      </c>
      <c r="D143" s="120" t="s">
        <v>112</v>
      </c>
      <c r="E143" s="121" t="s">
        <v>189</v>
      </c>
      <c r="F143" s="122" t="s">
        <v>190</v>
      </c>
      <c r="G143" s="123" t="s">
        <v>115</v>
      </c>
      <c r="H143" s="124">
        <v>30</v>
      </c>
      <c r="I143" s="125"/>
      <c r="J143" s="125">
        <f t="shared" si="10"/>
        <v>0</v>
      </c>
      <c r="K143" s="126"/>
      <c r="L143" s="25"/>
      <c r="M143" s="127" t="s">
        <v>1</v>
      </c>
      <c r="N143" s="128" t="s">
        <v>37</v>
      </c>
      <c r="O143" s="129">
        <v>0.08</v>
      </c>
      <c r="P143" s="129">
        <f t="shared" si="11"/>
        <v>2.4</v>
      </c>
      <c r="Q143" s="129">
        <v>0</v>
      </c>
      <c r="R143" s="129">
        <f t="shared" si="12"/>
        <v>0</v>
      </c>
      <c r="S143" s="129">
        <v>0</v>
      </c>
      <c r="T143" s="130">
        <f t="shared" si="13"/>
        <v>0</v>
      </c>
      <c r="AR143" s="131" t="s">
        <v>116</v>
      </c>
      <c r="AT143" s="131" t="s">
        <v>112</v>
      </c>
      <c r="AU143" s="131" t="s">
        <v>79</v>
      </c>
      <c r="AY143" s="13" t="s">
        <v>110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3" t="s">
        <v>77</v>
      </c>
      <c r="BK143" s="132">
        <f t="shared" si="19"/>
        <v>0</v>
      </c>
      <c r="BL143" s="13" t="s">
        <v>116</v>
      </c>
      <c r="BM143" s="131" t="s">
        <v>191</v>
      </c>
    </row>
    <row r="144" spans="2:65" s="1" customFormat="1" ht="24.2" customHeight="1">
      <c r="B144" s="25"/>
      <c r="C144" s="120" t="s">
        <v>192</v>
      </c>
      <c r="D144" s="120" t="s">
        <v>112</v>
      </c>
      <c r="E144" s="121" t="s">
        <v>193</v>
      </c>
      <c r="F144" s="122" t="s">
        <v>194</v>
      </c>
      <c r="G144" s="123" t="s">
        <v>115</v>
      </c>
      <c r="H144" s="124">
        <v>8</v>
      </c>
      <c r="I144" s="125"/>
      <c r="J144" s="125">
        <f t="shared" si="10"/>
        <v>0</v>
      </c>
      <c r="K144" s="126"/>
      <c r="L144" s="25"/>
      <c r="M144" s="127" t="s">
        <v>1</v>
      </c>
      <c r="N144" s="128" t="s">
        <v>37</v>
      </c>
      <c r="O144" s="129">
        <v>0.90900000000000003</v>
      </c>
      <c r="P144" s="129">
        <f t="shared" si="11"/>
        <v>7.2720000000000002</v>
      </c>
      <c r="Q144" s="129">
        <v>0.1837</v>
      </c>
      <c r="R144" s="129">
        <f t="shared" si="12"/>
        <v>1.4696</v>
      </c>
      <c r="S144" s="129">
        <v>0</v>
      </c>
      <c r="T144" s="130">
        <f t="shared" si="13"/>
        <v>0</v>
      </c>
      <c r="AR144" s="131" t="s">
        <v>116</v>
      </c>
      <c r="AT144" s="131" t="s">
        <v>112</v>
      </c>
      <c r="AU144" s="131" t="s">
        <v>79</v>
      </c>
      <c r="AY144" s="13" t="s">
        <v>110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3" t="s">
        <v>77</v>
      </c>
      <c r="BK144" s="132">
        <f t="shared" si="19"/>
        <v>0</v>
      </c>
      <c r="BL144" s="13" t="s">
        <v>116</v>
      </c>
      <c r="BM144" s="131" t="s">
        <v>195</v>
      </c>
    </row>
    <row r="145" spans="2:65" s="1" customFormat="1" ht="24.2" customHeight="1">
      <c r="B145" s="25"/>
      <c r="C145" s="120" t="s">
        <v>7</v>
      </c>
      <c r="D145" s="120" t="s">
        <v>112</v>
      </c>
      <c r="E145" s="121" t="s">
        <v>196</v>
      </c>
      <c r="F145" s="122" t="s">
        <v>197</v>
      </c>
      <c r="G145" s="123" t="s">
        <v>115</v>
      </c>
      <c r="H145" s="124">
        <v>68</v>
      </c>
      <c r="I145" s="125"/>
      <c r="J145" s="125">
        <f t="shared" si="10"/>
        <v>0</v>
      </c>
      <c r="K145" s="126"/>
      <c r="L145" s="25"/>
      <c r="M145" s="127" t="s">
        <v>1</v>
      </c>
      <c r="N145" s="128" t="s">
        <v>37</v>
      </c>
      <c r="O145" s="129">
        <v>0.78400000000000003</v>
      </c>
      <c r="P145" s="129">
        <f t="shared" si="11"/>
        <v>53.312000000000005</v>
      </c>
      <c r="Q145" s="129">
        <v>9.0620000000000006E-2</v>
      </c>
      <c r="R145" s="129">
        <f t="shared" si="12"/>
        <v>6.1621600000000001</v>
      </c>
      <c r="S145" s="129">
        <v>0</v>
      </c>
      <c r="T145" s="130">
        <f t="shared" si="13"/>
        <v>0</v>
      </c>
      <c r="AR145" s="131" t="s">
        <v>116</v>
      </c>
      <c r="AT145" s="131" t="s">
        <v>112</v>
      </c>
      <c r="AU145" s="131" t="s">
        <v>79</v>
      </c>
      <c r="AY145" s="13" t="s">
        <v>110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3" t="s">
        <v>77</v>
      </c>
      <c r="BK145" s="132">
        <f t="shared" si="19"/>
        <v>0</v>
      </c>
      <c r="BL145" s="13" t="s">
        <v>116</v>
      </c>
      <c r="BM145" s="131" t="s">
        <v>198</v>
      </c>
    </row>
    <row r="146" spans="2:65" s="1" customFormat="1" ht="21.75" customHeight="1">
      <c r="B146" s="25"/>
      <c r="C146" s="120" t="s">
        <v>199</v>
      </c>
      <c r="D146" s="120" t="s">
        <v>112</v>
      </c>
      <c r="E146" s="121" t="s">
        <v>200</v>
      </c>
      <c r="F146" s="122" t="s">
        <v>201</v>
      </c>
      <c r="G146" s="123" t="s">
        <v>131</v>
      </c>
      <c r="H146" s="124">
        <v>20</v>
      </c>
      <c r="I146" s="125"/>
      <c r="J146" s="125">
        <f t="shared" si="10"/>
        <v>0</v>
      </c>
      <c r="K146" s="126"/>
      <c r="L146" s="25"/>
      <c r="M146" s="127" t="s">
        <v>1</v>
      </c>
      <c r="N146" s="128" t="s">
        <v>37</v>
      </c>
      <c r="O146" s="129">
        <v>4.5999999999999999E-2</v>
      </c>
      <c r="P146" s="129">
        <f t="shared" si="11"/>
        <v>0.91999999999999993</v>
      </c>
      <c r="Q146" s="129">
        <v>3.5999999999999999E-3</v>
      </c>
      <c r="R146" s="129">
        <f t="shared" si="12"/>
        <v>7.1999999999999995E-2</v>
      </c>
      <c r="S146" s="129">
        <v>0</v>
      </c>
      <c r="T146" s="130">
        <f t="shared" si="13"/>
        <v>0</v>
      </c>
      <c r="AR146" s="131" t="s">
        <v>116</v>
      </c>
      <c r="AT146" s="131" t="s">
        <v>112</v>
      </c>
      <c r="AU146" s="131" t="s">
        <v>79</v>
      </c>
      <c r="AY146" s="13" t="s">
        <v>110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3" t="s">
        <v>77</v>
      </c>
      <c r="BK146" s="132">
        <f t="shared" si="19"/>
        <v>0</v>
      </c>
      <c r="BL146" s="13" t="s">
        <v>116</v>
      </c>
      <c r="BM146" s="131" t="s">
        <v>202</v>
      </c>
    </row>
    <row r="147" spans="2:65" s="11" customFormat="1" ht="22.8" customHeight="1">
      <c r="B147" s="109"/>
      <c r="D147" s="110" t="s">
        <v>71</v>
      </c>
      <c r="E147" s="118" t="s">
        <v>142</v>
      </c>
      <c r="F147" s="118" t="s">
        <v>203</v>
      </c>
      <c r="J147" s="119">
        <f>BK147</f>
        <v>0</v>
      </c>
      <c r="L147" s="109"/>
      <c r="M147" s="113"/>
      <c r="P147" s="114">
        <f>SUM(P148:P153)</f>
        <v>0</v>
      </c>
      <c r="R147" s="114">
        <f>SUM(R148:R153)</f>
        <v>0</v>
      </c>
      <c r="T147" s="115">
        <f>SUM(T148:T153)</f>
        <v>0</v>
      </c>
      <c r="AR147" s="110" t="s">
        <v>77</v>
      </c>
      <c r="AT147" s="116" t="s">
        <v>71</v>
      </c>
      <c r="AU147" s="116" t="s">
        <v>77</v>
      </c>
      <c r="AY147" s="110" t="s">
        <v>110</v>
      </c>
      <c r="BK147" s="117">
        <f>SUM(BK148:BK153)</f>
        <v>0</v>
      </c>
    </row>
    <row r="148" spans="2:65" s="1" customFormat="1" ht="16.5" customHeight="1">
      <c r="B148" s="25"/>
      <c r="C148" s="120" t="s">
        <v>204</v>
      </c>
      <c r="D148" s="120" t="s">
        <v>112</v>
      </c>
      <c r="E148" s="121" t="s">
        <v>205</v>
      </c>
      <c r="F148" s="122" t="s">
        <v>206</v>
      </c>
      <c r="G148" s="123" t="s">
        <v>207</v>
      </c>
      <c r="H148" s="124">
        <v>4</v>
      </c>
      <c r="I148" s="125"/>
      <c r="J148" s="125">
        <f t="shared" ref="J148:J153" si="20">ROUND(I148*H148,2)</f>
        <v>0</v>
      </c>
      <c r="K148" s="126"/>
      <c r="L148" s="25"/>
      <c r="M148" s="127" t="s">
        <v>1</v>
      </c>
      <c r="N148" s="128" t="s">
        <v>37</v>
      </c>
      <c r="O148" s="129">
        <v>0</v>
      </c>
      <c r="P148" s="129">
        <f t="shared" ref="P148:P153" si="21">O148*H148</f>
        <v>0</v>
      </c>
      <c r="Q148" s="129">
        <v>0</v>
      </c>
      <c r="R148" s="129">
        <f t="shared" ref="R148:R153" si="22">Q148*H148</f>
        <v>0</v>
      </c>
      <c r="S148" s="129">
        <v>0</v>
      </c>
      <c r="T148" s="130">
        <f t="shared" ref="T148:T153" si="23">S148*H148</f>
        <v>0</v>
      </c>
      <c r="AR148" s="131" t="s">
        <v>116</v>
      </c>
      <c r="AT148" s="131" t="s">
        <v>112</v>
      </c>
      <c r="AU148" s="131" t="s">
        <v>79</v>
      </c>
      <c r="AY148" s="13" t="s">
        <v>110</v>
      </c>
      <c r="BE148" s="132">
        <f t="shared" ref="BE148:BE153" si="24">IF(N148="základní",J148,0)</f>
        <v>0</v>
      </c>
      <c r="BF148" s="132">
        <f t="shared" ref="BF148:BF153" si="25">IF(N148="snížená",J148,0)</f>
        <v>0</v>
      </c>
      <c r="BG148" s="132">
        <f t="shared" ref="BG148:BG153" si="26">IF(N148="zákl. přenesená",J148,0)</f>
        <v>0</v>
      </c>
      <c r="BH148" s="132">
        <f t="shared" ref="BH148:BH153" si="27">IF(N148="sníž. přenesená",J148,0)</f>
        <v>0</v>
      </c>
      <c r="BI148" s="132">
        <f t="shared" ref="BI148:BI153" si="28">IF(N148="nulová",J148,0)</f>
        <v>0</v>
      </c>
      <c r="BJ148" s="13" t="s">
        <v>77</v>
      </c>
      <c r="BK148" s="132">
        <f t="shared" ref="BK148:BK153" si="29">ROUND(I148*H148,2)</f>
        <v>0</v>
      </c>
      <c r="BL148" s="13" t="s">
        <v>116</v>
      </c>
      <c r="BM148" s="131" t="s">
        <v>208</v>
      </c>
    </row>
    <row r="149" spans="2:65" s="1" customFormat="1" ht="24.2" customHeight="1">
      <c r="B149" s="25"/>
      <c r="C149" s="120" t="s">
        <v>209</v>
      </c>
      <c r="D149" s="120" t="s">
        <v>112</v>
      </c>
      <c r="E149" s="121" t="s">
        <v>210</v>
      </c>
      <c r="F149" s="122" t="s">
        <v>211</v>
      </c>
      <c r="G149" s="123" t="s">
        <v>131</v>
      </c>
      <c r="H149" s="124">
        <v>12</v>
      </c>
      <c r="I149" s="125"/>
      <c r="J149" s="125">
        <f t="shared" si="20"/>
        <v>0</v>
      </c>
      <c r="K149" s="126"/>
      <c r="L149" s="25"/>
      <c r="M149" s="127" t="s">
        <v>1</v>
      </c>
      <c r="N149" s="128" t="s">
        <v>37</v>
      </c>
      <c r="O149" s="129">
        <v>0</v>
      </c>
      <c r="P149" s="129">
        <f t="shared" si="21"/>
        <v>0</v>
      </c>
      <c r="Q149" s="129">
        <v>0</v>
      </c>
      <c r="R149" s="129">
        <f t="shared" si="22"/>
        <v>0</v>
      </c>
      <c r="S149" s="129">
        <v>0</v>
      </c>
      <c r="T149" s="130">
        <f t="shared" si="23"/>
        <v>0</v>
      </c>
      <c r="AR149" s="131" t="s">
        <v>116</v>
      </c>
      <c r="AT149" s="131" t="s">
        <v>112</v>
      </c>
      <c r="AU149" s="131" t="s">
        <v>79</v>
      </c>
      <c r="AY149" s="13" t="s">
        <v>110</v>
      </c>
      <c r="BE149" s="132">
        <f t="shared" si="24"/>
        <v>0</v>
      </c>
      <c r="BF149" s="132">
        <f t="shared" si="25"/>
        <v>0</v>
      </c>
      <c r="BG149" s="132">
        <f t="shared" si="26"/>
        <v>0</v>
      </c>
      <c r="BH149" s="132">
        <f t="shared" si="27"/>
        <v>0</v>
      </c>
      <c r="BI149" s="132">
        <f t="shared" si="28"/>
        <v>0</v>
      </c>
      <c r="BJ149" s="13" t="s">
        <v>77</v>
      </c>
      <c r="BK149" s="132">
        <f t="shared" si="29"/>
        <v>0</v>
      </c>
      <c r="BL149" s="13" t="s">
        <v>116</v>
      </c>
      <c r="BM149" s="131" t="s">
        <v>212</v>
      </c>
    </row>
    <row r="150" spans="2:65" s="1" customFormat="1" ht="16.5" customHeight="1">
      <c r="B150" s="25"/>
      <c r="C150" s="120" t="s">
        <v>213</v>
      </c>
      <c r="D150" s="120" t="s">
        <v>112</v>
      </c>
      <c r="E150" s="121" t="s">
        <v>214</v>
      </c>
      <c r="F150" s="122" t="s">
        <v>215</v>
      </c>
      <c r="G150" s="123" t="s">
        <v>207</v>
      </c>
      <c r="H150" s="124">
        <v>4</v>
      </c>
      <c r="I150" s="125"/>
      <c r="J150" s="125">
        <f t="shared" si="20"/>
        <v>0</v>
      </c>
      <c r="K150" s="126"/>
      <c r="L150" s="25"/>
      <c r="M150" s="127" t="s">
        <v>1</v>
      </c>
      <c r="N150" s="128" t="s">
        <v>37</v>
      </c>
      <c r="O150" s="129">
        <v>0</v>
      </c>
      <c r="P150" s="129">
        <f t="shared" si="21"/>
        <v>0</v>
      </c>
      <c r="Q150" s="129">
        <v>0</v>
      </c>
      <c r="R150" s="129">
        <f t="shared" si="22"/>
        <v>0</v>
      </c>
      <c r="S150" s="129">
        <v>0</v>
      </c>
      <c r="T150" s="130">
        <f t="shared" si="23"/>
        <v>0</v>
      </c>
      <c r="AR150" s="131" t="s">
        <v>116</v>
      </c>
      <c r="AT150" s="131" t="s">
        <v>112</v>
      </c>
      <c r="AU150" s="131" t="s">
        <v>79</v>
      </c>
      <c r="AY150" s="13" t="s">
        <v>110</v>
      </c>
      <c r="BE150" s="132">
        <f t="shared" si="24"/>
        <v>0</v>
      </c>
      <c r="BF150" s="132">
        <f t="shared" si="25"/>
        <v>0</v>
      </c>
      <c r="BG150" s="132">
        <f t="shared" si="26"/>
        <v>0</v>
      </c>
      <c r="BH150" s="132">
        <f t="shared" si="27"/>
        <v>0</v>
      </c>
      <c r="BI150" s="132">
        <f t="shared" si="28"/>
        <v>0</v>
      </c>
      <c r="BJ150" s="13" t="s">
        <v>77</v>
      </c>
      <c r="BK150" s="132">
        <f t="shared" si="29"/>
        <v>0</v>
      </c>
      <c r="BL150" s="13" t="s">
        <v>116</v>
      </c>
      <c r="BM150" s="131" t="s">
        <v>216</v>
      </c>
    </row>
    <row r="151" spans="2:65" s="1" customFormat="1" ht="16.5" customHeight="1">
      <c r="B151" s="25"/>
      <c r="C151" s="120" t="s">
        <v>217</v>
      </c>
      <c r="D151" s="120" t="s">
        <v>112</v>
      </c>
      <c r="E151" s="121" t="s">
        <v>218</v>
      </c>
      <c r="F151" s="122" t="s">
        <v>219</v>
      </c>
      <c r="G151" s="123" t="s">
        <v>207</v>
      </c>
      <c r="H151" s="124">
        <v>4</v>
      </c>
      <c r="I151" s="125"/>
      <c r="J151" s="125">
        <f t="shared" si="20"/>
        <v>0</v>
      </c>
      <c r="K151" s="126"/>
      <c r="L151" s="25"/>
      <c r="M151" s="127" t="s">
        <v>1</v>
      </c>
      <c r="N151" s="128" t="s">
        <v>37</v>
      </c>
      <c r="O151" s="129">
        <v>0</v>
      </c>
      <c r="P151" s="129">
        <f t="shared" si="21"/>
        <v>0</v>
      </c>
      <c r="Q151" s="129">
        <v>0</v>
      </c>
      <c r="R151" s="129">
        <f t="shared" si="22"/>
        <v>0</v>
      </c>
      <c r="S151" s="129">
        <v>0</v>
      </c>
      <c r="T151" s="130">
        <f t="shared" si="23"/>
        <v>0</v>
      </c>
      <c r="AR151" s="131" t="s">
        <v>116</v>
      </c>
      <c r="AT151" s="131" t="s">
        <v>112</v>
      </c>
      <c r="AU151" s="131" t="s">
        <v>79</v>
      </c>
      <c r="AY151" s="13" t="s">
        <v>110</v>
      </c>
      <c r="BE151" s="132">
        <f t="shared" si="24"/>
        <v>0</v>
      </c>
      <c r="BF151" s="132">
        <f t="shared" si="25"/>
        <v>0</v>
      </c>
      <c r="BG151" s="132">
        <f t="shared" si="26"/>
        <v>0</v>
      </c>
      <c r="BH151" s="132">
        <f t="shared" si="27"/>
        <v>0</v>
      </c>
      <c r="BI151" s="132">
        <f t="shared" si="28"/>
        <v>0</v>
      </c>
      <c r="BJ151" s="13" t="s">
        <v>77</v>
      </c>
      <c r="BK151" s="132">
        <f t="shared" si="29"/>
        <v>0</v>
      </c>
      <c r="BL151" s="13" t="s">
        <v>116</v>
      </c>
      <c r="BM151" s="131" t="s">
        <v>220</v>
      </c>
    </row>
    <row r="152" spans="2:65" s="1" customFormat="1" ht="16.5" customHeight="1">
      <c r="B152" s="25"/>
      <c r="C152" s="120" t="s">
        <v>221</v>
      </c>
      <c r="D152" s="120" t="s">
        <v>112</v>
      </c>
      <c r="E152" s="121" t="s">
        <v>222</v>
      </c>
      <c r="F152" s="122" t="s">
        <v>223</v>
      </c>
      <c r="G152" s="123" t="s">
        <v>207</v>
      </c>
      <c r="H152" s="124">
        <v>4</v>
      </c>
      <c r="I152" s="125"/>
      <c r="J152" s="125">
        <f t="shared" si="20"/>
        <v>0</v>
      </c>
      <c r="K152" s="126"/>
      <c r="L152" s="25"/>
      <c r="M152" s="127" t="s">
        <v>1</v>
      </c>
      <c r="N152" s="128" t="s">
        <v>37</v>
      </c>
      <c r="O152" s="129">
        <v>0</v>
      </c>
      <c r="P152" s="129">
        <f t="shared" si="21"/>
        <v>0</v>
      </c>
      <c r="Q152" s="129">
        <v>0</v>
      </c>
      <c r="R152" s="129">
        <f t="shared" si="22"/>
        <v>0</v>
      </c>
      <c r="S152" s="129">
        <v>0</v>
      </c>
      <c r="T152" s="130">
        <f t="shared" si="23"/>
        <v>0</v>
      </c>
      <c r="AR152" s="131" t="s">
        <v>116</v>
      </c>
      <c r="AT152" s="131" t="s">
        <v>112</v>
      </c>
      <c r="AU152" s="131" t="s">
        <v>79</v>
      </c>
      <c r="AY152" s="13" t="s">
        <v>110</v>
      </c>
      <c r="BE152" s="132">
        <f t="shared" si="24"/>
        <v>0</v>
      </c>
      <c r="BF152" s="132">
        <f t="shared" si="25"/>
        <v>0</v>
      </c>
      <c r="BG152" s="132">
        <f t="shared" si="26"/>
        <v>0</v>
      </c>
      <c r="BH152" s="132">
        <f t="shared" si="27"/>
        <v>0</v>
      </c>
      <c r="BI152" s="132">
        <f t="shared" si="28"/>
        <v>0</v>
      </c>
      <c r="BJ152" s="13" t="s">
        <v>77</v>
      </c>
      <c r="BK152" s="132">
        <f t="shared" si="29"/>
        <v>0</v>
      </c>
      <c r="BL152" s="13" t="s">
        <v>116</v>
      </c>
      <c r="BM152" s="131" t="s">
        <v>224</v>
      </c>
    </row>
    <row r="153" spans="2:65" s="1" customFormat="1" ht="16.5" customHeight="1">
      <c r="B153" s="25"/>
      <c r="C153" s="120" t="s">
        <v>225</v>
      </c>
      <c r="D153" s="120" t="s">
        <v>112</v>
      </c>
      <c r="E153" s="121" t="s">
        <v>226</v>
      </c>
      <c r="F153" s="122" t="s">
        <v>227</v>
      </c>
      <c r="G153" s="123" t="s">
        <v>207</v>
      </c>
      <c r="H153" s="124">
        <v>8</v>
      </c>
      <c r="I153" s="125"/>
      <c r="J153" s="125">
        <f t="shared" si="20"/>
        <v>0</v>
      </c>
      <c r="K153" s="126"/>
      <c r="L153" s="25"/>
      <c r="M153" s="127" t="s">
        <v>1</v>
      </c>
      <c r="N153" s="128" t="s">
        <v>37</v>
      </c>
      <c r="O153" s="129">
        <v>0</v>
      </c>
      <c r="P153" s="129">
        <f t="shared" si="21"/>
        <v>0</v>
      </c>
      <c r="Q153" s="129">
        <v>0</v>
      </c>
      <c r="R153" s="129">
        <f t="shared" si="22"/>
        <v>0</v>
      </c>
      <c r="S153" s="129">
        <v>0</v>
      </c>
      <c r="T153" s="130">
        <f t="shared" si="23"/>
        <v>0</v>
      </c>
      <c r="AR153" s="131" t="s">
        <v>116</v>
      </c>
      <c r="AT153" s="131" t="s">
        <v>112</v>
      </c>
      <c r="AU153" s="131" t="s">
        <v>79</v>
      </c>
      <c r="AY153" s="13" t="s">
        <v>110</v>
      </c>
      <c r="BE153" s="132">
        <f t="shared" si="24"/>
        <v>0</v>
      </c>
      <c r="BF153" s="132">
        <f t="shared" si="25"/>
        <v>0</v>
      </c>
      <c r="BG153" s="132">
        <f t="shared" si="26"/>
        <v>0</v>
      </c>
      <c r="BH153" s="132">
        <f t="shared" si="27"/>
        <v>0</v>
      </c>
      <c r="BI153" s="132">
        <f t="shared" si="28"/>
        <v>0</v>
      </c>
      <c r="BJ153" s="13" t="s">
        <v>77</v>
      </c>
      <c r="BK153" s="132">
        <f t="shared" si="29"/>
        <v>0</v>
      </c>
      <c r="BL153" s="13" t="s">
        <v>116</v>
      </c>
      <c r="BM153" s="131" t="s">
        <v>228</v>
      </c>
    </row>
    <row r="154" spans="2:65" s="11" customFormat="1" ht="22.8" customHeight="1">
      <c r="B154" s="109"/>
      <c r="D154" s="110" t="s">
        <v>71</v>
      </c>
      <c r="E154" s="118" t="s">
        <v>146</v>
      </c>
      <c r="F154" s="118" t="s">
        <v>229</v>
      </c>
      <c r="J154" s="119">
        <f>BK154</f>
        <v>0</v>
      </c>
      <c r="L154" s="109"/>
      <c r="M154" s="113"/>
      <c r="P154" s="114">
        <f>SUM(P155:P161)</f>
        <v>63.492000000000004</v>
      </c>
      <c r="R154" s="114">
        <f>SUM(R155:R161)</f>
        <v>41.238</v>
      </c>
      <c r="T154" s="115">
        <f>SUM(T155:T161)</f>
        <v>17.325000000000003</v>
      </c>
      <c r="AR154" s="110" t="s">
        <v>77</v>
      </c>
      <c r="AT154" s="116" t="s">
        <v>71</v>
      </c>
      <c r="AU154" s="116" t="s">
        <v>77</v>
      </c>
      <c r="AY154" s="110" t="s">
        <v>110</v>
      </c>
      <c r="BK154" s="117">
        <f>SUM(BK155:BK161)</f>
        <v>0</v>
      </c>
    </row>
    <row r="155" spans="2:65" s="1" customFormat="1" ht="33" customHeight="1">
      <c r="B155" s="25"/>
      <c r="C155" s="120" t="s">
        <v>230</v>
      </c>
      <c r="D155" s="120" t="s">
        <v>112</v>
      </c>
      <c r="E155" s="121" t="s">
        <v>231</v>
      </c>
      <c r="F155" s="122" t="s">
        <v>232</v>
      </c>
      <c r="G155" s="123" t="s">
        <v>131</v>
      </c>
      <c r="H155" s="124">
        <v>174</v>
      </c>
      <c r="I155" s="125"/>
      <c r="J155" s="125">
        <f t="shared" ref="J155:J161" si="30">ROUND(I155*H155,2)</f>
        <v>0</v>
      </c>
      <c r="K155" s="126"/>
      <c r="L155" s="25"/>
      <c r="M155" s="127" t="s">
        <v>1</v>
      </c>
      <c r="N155" s="128" t="s">
        <v>37</v>
      </c>
      <c r="O155" s="129">
        <v>0.26800000000000002</v>
      </c>
      <c r="P155" s="129">
        <f t="shared" ref="P155:P161" si="31">O155*H155</f>
        <v>46.632000000000005</v>
      </c>
      <c r="Q155" s="129">
        <v>0.15540000000000001</v>
      </c>
      <c r="R155" s="129">
        <f t="shared" ref="R155:R161" si="32">Q155*H155</f>
        <v>27.0396</v>
      </c>
      <c r="S155" s="129">
        <v>0</v>
      </c>
      <c r="T155" s="130">
        <f t="shared" ref="T155:T161" si="33">S155*H155</f>
        <v>0</v>
      </c>
      <c r="AR155" s="131" t="s">
        <v>116</v>
      </c>
      <c r="AT155" s="131" t="s">
        <v>112</v>
      </c>
      <c r="AU155" s="131" t="s">
        <v>79</v>
      </c>
      <c r="AY155" s="13" t="s">
        <v>110</v>
      </c>
      <c r="BE155" s="132">
        <f t="shared" ref="BE155:BE161" si="34">IF(N155="základní",J155,0)</f>
        <v>0</v>
      </c>
      <c r="BF155" s="132">
        <f t="shared" ref="BF155:BF161" si="35">IF(N155="snížená",J155,0)</f>
        <v>0</v>
      </c>
      <c r="BG155" s="132">
        <f t="shared" ref="BG155:BG161" si="36">IF(N155="zákl. přenesená",J155,0)</f>
        <v>0</v>
      </c>
      <c r="BH155" s="132">
        <f t="shared" ref="BH155:BH161" si="37">IF(N155="sníž. přenesená",J155,0)</f>
        <v>0</v>
      </c>
      <c r="BI155" s="132">
        <f t="shared" ref="BI155:BI161" si="38">IF(N155="nulová",J155,0)</f>
        <v>0</v>
      </c>
      <c r="BJ155" s="13" t="s">
        <v>77</v>
      </c>
      <c r="BK155" s="132">
        <f t="shared" ref="BK155:BK161" si="39">ROUND(I155*H155,2)</f>
        <v>0</v>
      </c>
      <c r="BL155" s="13" t="s">
        <v>116</v>
      </c>
      <c r="BM155" s="131" t="s">
        <v>233</v>
      </c>
    </row>
    <row r="156" spans="2:65" s="1" customFormat="1" ht="16.5" customHeight="1">
      <c r="B156" s="25"/>
      <c r="C156" s="133" t="s">
        <v>234</v>
      </c>
      <c r="D156" s="133" t="s">
        <v>235</v>
      </c>
      <c r="E156" s="134" t="s">
        <v>236</v>
      </c>
      <c r="F156" s="135" t="s">
        <v>237</v>
      </c>
      <c r="G156" s="136" t="s">
        <v>131</v>
      </c>
      <c r="H156" s="137">
        <v>177.48</v>
      </c>
      <c r="I156" s="138"/>
      <c r="J156" s="138">
        <f t="shared" si="30"/>
        <v>0</v>
      </c>
      <c r="K156" s="139"/>
      <c r="L156" s="140"/>
      <c r="M156" s="141" t="s">
        <v>1</v>
      </c>
      <c r="N156" s="142" t="s">
        <v>37</v>
      </c>
      <c r="O156" s="129">
        <v>0</v>
      </c>
      <c r="P156" s="129">
        <f t="shared" si="31"/>
        <v>0</v>
      </c>
      <c r="Q156" s="129">
        <v>0.08</v>
      </c>
      <c r="R156" s="129">
        <f t="shared" si="32"/>
        <v>14.198399999999999</v>
      </c>
      <c r="S156" s="129">
        <v>0</v>
      </c>
      <c r="T156" s="130">
        <f t="shared" si="33"/>
        <v>0</v>
      </c>
      <c r="AR156" s="131" t="s">
        <v>142</v>
      </c>
      <c r="AT156" s="131" t="s">
        <v>235</v>
      </c>
      <c r="AU156" s="131" t="s">
        <v>79</v>
      </c>
      <c r="AY156" s="13" t="s">
        <v>110</v>
      </c>
      <c r="BE156" s="132">
        <f t="shared" si="34"/>
        <v>0</v>
      </c>
      <c r="BF156" s="132">
        <f t="shared" si="35"/>
        <v>0</v>
      </c>
      <c r="BG156" s="132">
        <f t="shared" si="36"/>
        <v>0</v>
      </c>
      <c r="BH156" s="132">
        <f t="shared" si="37"/>
        <v>0</v>
      </c>
      <c r="BI156" s="132">
        <f t="shared" si="38"/>
        <v>0</v>
      </c>
      <c r="BJ156" s="13" t="s">
        <v>77</v>
      </c>
      <c r="BK156" s="132">
        <f t="shared" si="39"/>
        <v>0</v>
      </c>
      <c r="BL156" s="13" t="s">
        <v>116</v>
      </c>
      <c r="BM156" s="131" t="s">
        <v>238</v>
      </c>
    </row>
    <row r="157" spans="2:65" s="1" customFormat="1" ht="24.2" customHeight="1">
      <c r="B157" s="25"/>
      <c r="C157" s="120" t="s">
        <v>239</v>
      </c>
      <c r="D157" s="120" t="s">
        <v>112</v>
      </c>
      <c r="E157" s="121" t="s">
        <v>240</v>
      </c>
      <c r="F157" s="122" t="s">
        <v>241</v>
      </c>
      <c r="G157" s="123" t="s">
        <v>115</v>
      </c>
      <c r="H157" s="124">
        <v>590</v>
      </c>
      <c r="I157" s="125"/>
      <c r="J157" s="125">
        <f t="shared" si="30"/>
        <v>0</v>
      </c>
      <c r="K157" s="126"/>
      <c r="L157" s="25"/>
      <c r="M157" s="127" t="s">
        <v>1</v>
      </c>
      <c r="N157" s="128" t="s">
        <v>37</v>
      </c>
      <c r="O157" s="129">
        <v>2E-3</v>
      </c>
      <c r="P157" s="129">
        <f t="shared" si="31"/>
        <v>1.18</v>
      </c>
      <c r="Q157" s="129">
        <v>0</v>
      </c>
      <c r="R157" s="129">
        <f t="shared" si="32"/>
        <v>0</v>
      </c>
      <c r="S157" s="129">
        <v>0.02</v>
      </c>
      <c r="T157" s="130">
        <f t="shared" si="33"/>
        <v>11.8</v>
      </c>
      <c r="AR157" s="131" t="s">
        <v>116</v>
      </c>
      <c r="AT157" s="131" t="s">
        <v>112</v>
      </c>
      <c r="AU157" s="131" t="s">
        <v>79</v>
      </c>
      <c r="AY157" s="13" t="s">
        <v>110</v>
      </c>
      <c r="BE157" s="132">
        <f t="shared" si="34"/>
        <v>0</v>
      </c>
      <c r="BF157" s="132">
        <f t="shared" si="35"/>
        <v>0</v>
      </c>
      <c r="BG157" s="132">
        <f t="shared" si="36"/>
        <v>0</v>
      </c>
      <c r="BH157" s="132">
        <f t="shared" si="37"/>
        <v>0</v>
      </c>
      <c r="BI157" s="132">
        <f t="shared" si="38"/>
        <v>0</v>
      </c>
      <c r="BJ157" s="13" t="s">
        <v>77</v>
      </c>
      <c r="BK157" s="132">
        <f t="shared" si="39"/>
        <v>0</v>
      </c>
      <c r="BL157" s="13" t="s">
        <v>116</v>
      </c>
      <c r="BM157" s="131" t="s">
        <v>242</v>
      </c>
    </row>
    <row r="158" spans="2:65" s="1" customFormat="1" ht="24.2" customHeight="1">
      <c r="B158" s="25"/>
      <c r="C158" s="120" t="s">
        <v>243</v>
      </c>
      <c r="D158" s="120" t="s">
        <v>112</v>
      </c>
      <c r="E158" s="121" t="s">
        <v>244</v>
      </c>
      <c r="F158" s="122" t="s">
        <v>245</v>
      </c>
      <c r="G158" s="123" t="s">
        <v>115</v>
      </c>
      <c r="H158" s="124">
        <v>68</v>
      </c>
      <c r="I158" s="125"/>
      <c r="J158" s="125">
        <f t="shared" si="30"/>
        <v>0</v>
      </c>
      <c r="K158" s="126"/>
      <c r="L158" s="25"/>
      <c r="M158" s="127" t="s">
        <v>1</v>
      </c>
      <c r="N158" s="128" t="s">
        <v>37</v>
      </c>
      <c r="O158" s="129">
        <v>0.22</v>
      </c>
      <c r="P158" s="129">
        <f t="shared" si="31"/>
        <v>14.96</v>
      </c>
      <c r="Q158" s="129">
        <v>0</v>
      </c>
      <c r="R158" s="129">
        <f t="shared" si="32"/>
        <v>0</v>
      </c>
      <c r="S158" s="129">
        <v>0</v>
      </c>
      <c r="T158" s="130">
        <f t="shared" si="33"/>
        <v>0</v>
      </c>
      <c r="AR158" s="131" t="s">
        <v>116</v>
      </c>
      <c r="AT158" s="131" t="s">
        <v>112</v>
      </c>
      <c r="AU158" s="131" t="s">
        <v>79</v>
      </c>
      <c r="AY158" s="13" t="s">
        <v>110</v>
      </c>
      <c r="BE158" s="132">
        <f t="shared" si="34"/>
        <v>0</v>
      </c>
      <c r="BF158" s="132">
        <f t="shared" si="35"/>
        <v>0</v>
      </c>
      <c r="BG158" s="132">
        <f t="shared" si="36"/>
        <v>0</v>
      </c>
      <c r="BH158" s="132">
        <f t="shared" si="37"/>
        <v>0</v>
      </c>
      <c r="BI158" s="132">
        <f t="shared" si="38"/>
        <v>0</v>
      </c>
      <c r="BJ158" s="13" t="s">
        <v>77</v>
      </c>
      <c r="BK158" s="132">
        <f t="shared" si="39"/>
        <v>0</v>
      </c>
      <c r="BL158" s="13" t="s">
        <v>116</v>
      </c>
      <c r="BM158" s="131" t="s">
        <v>246</v>
      </c>
    </row>
    <row r="159" spans="2:65" s="1" customFormat="1" ht="24.2" customHeight="1">
      <c r="B159" s="25"/>
      <c r="C159" s="120" t="s">
        <v>247</v>
      </c>
      <c r="D159" s="120" t="s">
        <v>112</v>
      </c>
      <c r="E159" s="121" t="s">
        <v>248</v>
      </c>
      <c r="F159" s="122" t="s">
        <v>249</v>
      </c>
      <c r="G159" s="123" t="s">
        <v>115</v>
      </c>
      <c r="H159" s="124">
        <v>8</v>
      </c>
      <c r="I159" s="125"/>
      <c r="J159" s="125">
        <f t="shared" si="30"/>
        <v>0</v>
      </c>
      <c r="K159" s="126"/>
      <c r="L159" s="25"/>
      <c r="M159" s="127" t="s">
        <v>1</v>
      </c>
      <c r="N159" s="128" t="s">
        <v>37</v>
      </c>
      <c r="O159" s="129">
        <v>0.09</v>
      </c>
      <c r="P159" s="129">
        <f t="shared" si="31"/>
        <v>0.72</v>
      </c>
      <c r="Q159" s="129">
        <v>0</v>
      </c>
      <c r="R159" s="129">
        <f t="shared" si="32"/>
        <v>0</v>
      </c>
      <c r="S159" s="129">
        <v>0</v>
      </c>
      <c r="T159" s="130">
        <f t="shared" si="33"/>
        <v>0</v>
      </c>
      <c r="AR159" s="131" t="s">
        <v>116</v>
      </c>
      <c r="AT159" s="131" t="s">
        <v>112</v>
      </c>
      <c r="AU159" s="131" t="s">
        <v>79</v>
      </c>
      <c r="AY159" s="13" t="s">
        <v>110</v>
      </c>
      <c r="BE159" s="132">
        <f t="shared" si="34"/>
        <v>0</v>
      </c>
      <c r="BF159" s="132">
        <f t="shared" si="35"/>
        <v>0</v>
      </c>
      <c r="BG159" s="132">
        <f t="shared" si="36"/>
        <v>0</v>
      </c>
      <c r="BH159" s="132">
        <f t="shared" si="37"/>
        <v>0</v>
      </c>
      <c r="BI159" s="132">
        <f t="shared" si="38"/>
        <v>0</v>
      </c>
      <c r="BJ159" s="13" t="s">
        <v>77</v>
      </c>
      <c r="BK159" s="132">
        <f t="shared" si="39"/>
        <v>0</v>
      </c>
      <c r="BL159" s="13" t="s">
        <v>116</v>
      </c>
      <c r="BM159" s="131" t="s">
        <v>250</v>
      </c>
    </row>
    <row r="160" spans="2:65" s="1" customFormat="1" ht="16.5" customHeight="1">
      <c r="B160" s="25"/>
      <c r="C160" s="120" t="s">
        <v>251</v>
      </c>
      <c r="D160" s="120" t="s">
        <v>112</v>
      </c>
      <c r="E160" s="121" t="s">
        <v>252</v>
      </c>
      <c r="F160" s="122" t="s">
        <v>253</v>
      </c>
      <c r="G160" s="123" t="s">
        <v>136</v>
      </c>
      <c r="H160" s="124">
        <v>2.21</v>
      </c>
      <c r="I160" s="125"/>
      <c r="J160" s="125">
        <f t="shared" si="30"/>
        <v>0</v>
      </c>
      <c r="K160" s="126"/>
      <c r="L160" s="25"/>
      <c r="M160" s="127" t="s">
        <v>1</v>
      </c>
      <c r="N160" s="128" t="s">
        <v>37</v>
      </c>
      <c r="O160" s="129">
        <v>0</v>
      </c>
      <c r="P160" s="129">
        <f t="shared" si="31"/>
        <v>0</v>
      </c>
      <c r="Q160" s="129">
        <v>0</v>
      </c>
      <c r="R160" s="129">
        <f t="shared" si="32"/>
        <v>0</v>
      </c>
      <c r="S160" s="129">
        <v>2.5</v>
      </c>
      <c r="T160" s="130">
        <f t="shared" si="33"/>
        <v>5.5250000000000004</v>
      </c>
      <c r="AR160" s="131" t="s">
        <v>116</v>
      </c>
      <c r="AT160" s="131" t="s">
        <v>112</v>
      </c>
      <c r="AU160" s="131" t="s">
        <v>79</v>
      </c>
      <c r="AY160" s="13" t="s">
        <v>110</v>
      </c>
      <c r="BE160" s="132">
        <f t="shared" si="34"/>
        <v>0</v>
      </c>
      <c r="BF160" s="132">
        <f t="shared" si="35"/>
        <v>0</v>
      </c>
      <c r="BG160" s="132">
        <f t="shared" si="36"/>
        <v>0</v>
      </c>
      <c r="BH160" s="132">
        <f t="shared" si="37"/>
        <v>0</v>
      </c>
      <c r="BI160" s="132">
        <f t="shared" si="38"/>
        <v>0</v>
      </c>
      <c r="BJ160" s="13" t="s">
        <v>77</v>
      </c>
      <c r="BK160" s="132">
        <f t="shared" si="39"/>
        <v>0</v>
      </c>
      <c r="BL160" s="13" t="s">
        <v>116</v>
      </c>
      <c r="BM160" s="131" t="s">
        <v>254</v>
      </c>
    </row>
    <row r="161" spans="2:65" s="1" customFormat="1" ht="16.5" customHeight="1">
      <c r="B161" s="25"/>
      <c r="C161" s="120" t="s">
        <v>255</v>
      </c>
      <c r="D161" s="120" t="s">
        <v>112</v>
      </c>
      <c r="E161" s="121" t="s">
        <v>256</v>
      </c>
      <c r="F161" s="122" t="s">
        <v>257</v>
      </c>
      <c r="G161" s="123" t="s">
        <v>115</v>
      </c>
      <c r="H161" s="124">
        <v>42</v>
      </c>
      <c r="I161" s="125"/>
      <c r="J161" s="125">
        <f t="shared" si="30"/>
        <v>0</v>
      </c>
      <c r="K161" s="126"/>
      <c r="L161" s="25"/>
      <c r="M161" s="127" t="s">
        <v>1</v>
      </c>
      <c r="N161" s="128" t="s">
        <v>37</v>
      </c>
      <c r="O161" s="129">
        <v>0</v>
      </c>
      <c r="P161" s="129">
        <f t="shared" si="31"/>
        <v>0</v>
      </c>
      <c r="Q161" s="129">
        <v>0</v>
      </c>
      <c r="R161" s="129">
        <f t="shared" si="32"/>
        <v>0</v>
      </c>
      <c r="S161" s="129">
        <v>0</v>
      </c>
      <c r="T161" s="130">
        <f t="shared" si="33"/>
        <v>0</v>
      </c>
      <c r="AR161" s="131" t="s">
        <v>116</v>
      </c>
      <c r="AT161" s="131" t="s">
        <v>112</v>
      </c>
      <c r="AU161" s="131" t="s">
        <v>79</v>
      </c>
      <c r="AY161" s="13" t="s">
        <v>110</v>
      </c>
      <c r="BE161" s="132">
        <f t="shared" si="34"/>
        <v>0</v>
      </c>
      <c r="BF161" s="132">
        <f t="shared" si="35"/>
        <v>0</v>
      </c>
      <c r="BG161" s="132">
        <f t="shared" si="36"/>
        <v>0</v>
      </c>
      <c r="BH161" s="132">
        <f t="shared" si="37"/>
        <v>0</v>
      </c>
      <c r="BI161" s="132">
        <f t="shared" si="38"/>
        <v>0</v>
      </c>
      <c r="BJ161" s="13" t="s">
        <v>77</v>
      </c>
      <c r="BK161" s="132">
        <f t="shared" si="39"/>
        <v>0</v>
      </c>
      <c r="BL161" s="13" t="s">
        <v>116</v>
      </c>
      <c r="BM161" s="131" t="s">
        <v>258</v>
      </c>
    </row>
    <row r="162" spans="2:65" s="11" customFormat="1" ht="22.8" customHeight="1">
      <c r="B162" s="109"/>
      <c r="D162" s="110" t="s">
        <v>71</v>
      </c>
      <c r="E162" s="118" t="s">
        <v>259</v>
      </c>
      <c r="F162" s="118" t="s">
        <v>260</v>
      </c>
      <c r="J162" s="119">
        <f>BK162</f>
        <v>0</v>
      </c>
      <c r="L162" s="109"/>
      <c r="M162" s="113"/>
      <c r="P162" s="114">
        <f>SUM(P163:P166)</f>
        <v>46.833505000000002</v>
      </c>
      <c r="R162" s="114">
        <f>SUM(R163:R166)</f>
        <v>0</v>
      </c>
      <c r="T162" s="115">
        <f>SUM(T163:T166)</f>
        <v>0</v>
      </c>
      <c r="AR162" s="110" t="s">
        <v>77</v>
      </c>
      <c r="AT162" s="116" t="s">
        <v>71</v>
      </c>
      <c r="AU162" s="116" t="s">
        <v>77</v>
      </c>
      <c r="AY162" s="110" t="s">
        <v>110</v>
      </c>
      <c r="BK162" s="117">
        <f>SUM(BK163:BK166)</f>
        <v>0</v>
      </c>
    </row>
    <row r="163" spans="2:65" s="1" customFormat="1" ht="21.75" customHeight="1">
      <c r="B163" s="25"/>
      <c r="C163" s="120" t="s">
        <v>261</v>
      </c>
      <c r="D163" s="120" t="s">
        <v>112</v>
      </c>
      <c r="E163" s="121" t="s">
        <v>262</v>
      </c>
      <c r="F163" s="122" t="s">
        <v>263</v>
      </c>
      <c r="G163" s="123" t="s">
        <v>149</v>
      </c>
      <c r="H163" s="124">
        <v>206.315</v>
      </c>
      <c r="I163" s="125"/>
      <c r="J163" s="125">
        <f>ROUND(I163*H163,2)</f>
        <v>0</v>
      </c>
      <c r="K163" s="126"/>
      <c r="L163" s="25"/>
      <c r="M163" s="127" t="s">
        <v>1</v>
      </c>
      <c r="N163" s="128" t="s">
        <v>37</v>
      </c>
      <c r="O163" s="129">
        <v>0.03</v>
      </c>
      <c r="P163" s="129">
        <f>O163*H163</f>
        <v>6.1894499999999999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116</v>
      </c>
      <c r="AT163" s="131" t="s">
        <v>112</v>
      </c>
      <c r="AU163" s="131" t="s">
        <v>79</v>
      </c>
      <c r="AY163" s="13" t="s">
        <v>110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3" t="s">
        <v>77</v>
      </c>
      <c r="BK163" s="132">
        <f>ROUND(I163*H163,2)</f>
        <v>0</v>
      </c>
      <c r="BL163" s="13" t="s">
        <v>116</v>
      </c>
      <c r="BM163" s="131" t="s">
        <v>264</v>
      </c>
    </row>
    <row r="164" spans="2:65" s="1" customFormat="1" ht="24.2" customHeight="1">
      <c r="B164" s="25"/>
      <c r="C164" s="120" t="s">
        <v>265</v>
      </c>
      <c r="D164" s="120" t="s">
        <v>112</v>
      </c>
      <c r="E164" s="121" t="s">
        <v>266</v>
      </c>
      <c r="F164" s="122" t="s">
        <v>267</v>
      </c>
      <c r="G164" s="123" t="s">
        <v>149</v>
      </c>
      <c r="H164" s="124">
        <v>3919.9850000000001</v>
      </c>
      <c r="I164" s="125"/>
      <c r="J164" s="125">
        <f>ROUND(I164*H164,2)</f>
        <v>0</v>
      </c>
      <c r="K164" s="126"/>
      <c r="L164" s="25"/>
      <c r="M164" s="127" t="s">
        <v>1</v>
      </c>
      <c r="N164" s="128" t="s">
        <v>37</v>
      </c>
      <c r="O164" s="129">
        <v>2E-3</v>
      </c>
      <c r="P164" s="129">
        <f>O164*H164</f>
        <v>7.8399700000000001</v>
      </c>
      <c r="Q164" s="129">
        <v>0</v>
      </c>
      <c r="R164" s="129">
        <f>Q164*H164</f>
        <v>0</v>
      </c>
      <c r="S164" s="129">
        <v>0</v>
      </c>
      <c r="T164" s="130">
        <f>S164*H164</f>
        <v>0</v>
      </c>
      <c r="AR164" s="131" t="s">
        <v>116</v>
      </c>
      <c r="AT164" s="131" t="s">
        <v>112</v>
      </c>
      <c r="AU164" s="131" t="s">
        <v>79</v>
      </c>
      <c r="AY164" s="13" t="s">
        <v>110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3" t="s">
        <v>77</v>
      </c>
      <c r="BK164" s="132">
        <f>ROUND(I164*H164,2)</f>
        <v>0</v>
      </c>
      <c r="BL164" s="13" t="s">
        <v>116</v>
      </c>
      <c r="BM164" s="131" t="s">
        <v>268</v>
      </c>
    </row>
    <row r="165" spans="2:65" s="1" customFormat="1" ht="24.2" customHeight="1">
      <c r="B165" s="25"/>
      <c r="C165" s="120" t="s">
        <v>269</v>
      </c>
      <c r="D165" s="120" t="s">
        <v>112</v>
      </c>
      <c r="E165" s="121" t="s">
        <v>270</v>
      </c>
      <c r="F165" s="122" t="s">
        <v>271</v>
      </c>
      <c r="G165" s="123" t="s">
        <v>149</v>
      </c>
      <c r="H165" s="124">
        <v>206.315</v>
      </c>
      <c r="I165" s="125"/>
      <c r="J165" s="125">
        <f>ROUND(I165*H165,2)</f>
        <v>0</v>
      </c>
      <c r="K165" s="126"/>
      <c r="L165" s="25"/>
      <c r="M165" s="127" t="s">
        <v>1</v>
      </c>
      <c r="N165" s="128" t="s">
        <v>37</v>
      </c>
      <c r="O165" s="129">
        <v>0.159</v>
      </c>
      <c r="P165" s="129">
        <f>O165*H165</f>
        <v>32.804085000000001</v>
      </c>
      <c r="Q165" s="129">
        <v>0</v>
      </c>
      <c r="R165" s="129">
        <f>Q165*H165</f>
        <v>0</v>
      </c>
      <c r="S165" s="129">
        <v>0</v>
      </c>
      <c r="T165" s="130">
        <f>S165*H165</f>
        <v>0</v>
      </c>
      <c r="AR165" s="131" t="s">
        <v>116</v>
      </c>
      <c r="AT165" s="131" t="s">
        <v>112</v>
      </c>
      <c r="AU165" s="131" t="s">
        <v>79</v>
      </c>
      <c r="AY165" s="13" t="s">
        <v>110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3" t="s">
        <v>77</v>
      </c>
      <c r="BK165" s="132">
        <f>ROUND(I165*H165,2)</f>
        <v>0</v>
      </c>
      <c r="BL165" s="13" t="s">
        <v>116</v>
      </c>
      <c r="BM165" s="131" t="s">
        <v>272</v>
      </c>
    </row>
    <row r="166" spans="2:65" s="1" customFormat="1" ht="24.2" customHeight="1">
      <c r="B166" s="25"/>
      <c r="C166" s="120" t="s">
        <v>273</v>
      </c>
      <c r="D166" s="120" t="s">
        <v>112</v>
      </c>
      <c r="E166" s="121" t="s">
        <v>274</v>
      </c>
      <c r="F166" s="122" t="s">
        <v>275</v>
      </c>
      <c r="G166" s="123" t="s">
        <v>149</v>
      </c>
      <c r="H166" s="124">
        <v>206.315</v>
      </c>
      <c r="I166" s="125"/>
      <c r="J166" s="125">
        <f>ROUND(I166*H166,2)</f>
        <v>0</v>
      </c>
      <c r="K166" s="126"/>
      <c r="L166" s="25"/>
      <c r="M166" s="127" t="s">
        <v>1</v>
      </c>
      <c r="N166" s="128" t="s">
        <v>37</v>
      </c>
      <c r="O166" s="129">
        <v>0</v>
      </c>
      <c r="P166" s="129">
        <f>O166*H166</f>
        <v>0</v>
      </c>
      <c r="Q166" s="129">
        <v>0</v>
      </c>
      <c r="R166" s="129">
        <f>Q166*H166</f>
        <v>0</v>
      </c>
      <c r="S166" s="129">
        <v>0</v>
      </c>
      <c r="T166" s="130">
        <f>S166*H166</f>
        <v>0</v>
      </c>
      <c r="AR166" s="131" t="s">
        <v>116</v>
      </c>
      <c r="AT166" s="131" t="s">
        <v>112</v>
      </c>
      <c r="AU166" s="131" t="s">
        <v>79</v>
      </c>
      <c r="AY166" s="13" t="s">
        <v>110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3" t="s">
        <v>77</v>
      </c>
      <c r="BK166" s="132">
        <f>ROUND(I166*H166,2)</f>
        <v>0</v>
      </c>
      <c r="BL166" s="13" t="s">
        <v>116</v>
      </c>
      <c r="BM166" s="131" t="s">
        <v>276</v>
      </c>
    </row>
    <row r="167" spans="2:65" s="11" customFormat="1" ht="22.8" customHeight="1">
      <c r="B167" s="109"/>
      <c r="D167" s="110" t="s">
        <v>71</v>
      </c>
      <c r="E167" s="118" t="s">
        <v>277</v>
      </c>
      <c r="F167" s="118" t="s">
        <v>278</v>
      </c>
      <c r="J167" s="119">
        <f>BK167</f>
        <v>0</v>
      </c>
      <c r="L167" s="109"/>
      <c r="M167" s="113"/>
      <c r="P167" s="114">
        <f>P168</f>
        <v>3.23367</v>
      </c>
      <c r="R167" s="114">
        <f>R168</f>
        <v>0</v>
      </c>
      <c r="T167" s="115">
        <f>T168</f>
        <v>0</v>
      </c>
      <c r="AR167" s="110" t="s">
        <v>77</v>
      </c>
      <c r="AT167" s="116" t="s">
        <v>71</v>
      </c>
      <c r="AU167" s="116" t="s">
        <v>77</v>
      </c>
      <c r="AY167" s="110" t="s">
        <v>110</v>
      </c>
      <c r="BK167" s="117">
        <f>BK168</f>
        <v>0</v>
      </c>
    </row>
    <row r="168" spans="2:65" s="1" customFormat="1" ht="33" customHeight="1">
      <c r="B168" s="25"/>
      <c r="C168" s="120" t="s">
        <v>279</v>
      </c>
      <c r="D168" s="120" t="s">
        <v>112</v>
      </c>
      <c r="E168" s="121" t="s">
        <v>280</v>
      </c>
      <c r="F168" s="122" t="s">
        <v>281</v>
      </c>
      <c r="G168" s="123" t="s">
        <v>149</v>
      </c>
      <c r="H168" s="124">
        <v>48.994999999999997</v>
      </c>
      <c r="I168" s="125"/>
      <c r="J168" s="125">
        <f>ROUND(I168*H168,2)</f>
        <v>0</v>
      </c>
      <c r="K168" s="126"/>
      <c r="L168" s="25"/>
      <c r="M168" s="127" t="s">
        <v>1</v>
      </c>
      <c r="N168" s="128" t="s">
        <v>37</v>
      </c>
      <c r="O168" s="129">
        <v>6.6000000000000003E-2</v>
      </c>
      <c r="P168" s="129">
        <f>O168*H168</f>
        <v>3.23367</v>
      </c>
      <c r="Q168" s="129">
        <v>0</v>
      </c>
      <c r="R168" s="129">
        <f>Q168*H168</f>
        <v>0</v>
      </c>
      <c r="S168" s="129">
        <v>0</v>
      </c>
      <c r="T168" s="130">
        <f>S168*H168</f>
        <v>0</v>
      </c>
      <c r="AR168" s="131" t="s">
        <v>116</v>
      </c>
      <c r="AT168" s="131" t="s">
        <v>112</v>
      </c>
      <c r="AU168" s="131" t="s">
        <v>79</v>
      </c>
      <c r="AY168" s="13" t="s">
        <v>110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3" t="s">
        <v>77</v>
      </c>
      <c r="BK168" s="132">
        <f>ROUND(I168*H168,2)</f>
        <v>0</v>
      </c>
      <c r="BL168" s="13" t="s">
        <v>116</v>
      </c>
      <c r="BM168" s="131" t="s">
        <v>282</v>
      </c>
    </row>
    <row r="169" spans="2:65" s="11" customFormat="1" ht="25.9" customHeight="1">
      <c r="B169" s="109"/>
      <c r="D169" s="110" t="s">
        <v>71</v>
      </c>
      <c r="E169" s="111" t="s">
        <v>283</v>
      </c>
      <c r="F169" s="111" t="s">
        <v>284</v>
      </c>
      <c r="J169" s="112">
        <f>BK169</f>
        <v>0</v>
      </c>
      <c r="L169" s="109"/>
      <c r="M169" s="113"/>
      <c r="P169" s="114">
        <f>P170</f>
        <v>0</v>
      </c>
      <c r="R169" s="114">
        <f>R170</f>
        <v>0</v>
      </c>
      <c r="T169" s="115">
        <f>T170</f>
        <v>0</v>
      </c>
      <c r="AR169" s="110" t="s">
        <v>128</v>
      </c>
      <c r="AT169" s="116" t="s">
        <v>71</v>
      </c>
      <c r="AU169" s="116" t="s">
        <v>72</v>
      </c>
      <c r="AY169" s="110" t="s">
        <v>110</v>
      </c>
      <c r="BK169" s="117">
        <f>BK170</f>
        <v>0</v>
      </c>
    </row>
    <row r="170" spans="2:65" s="11" customFormat="1" ht="22.8" customHeight="1">
      <c r="B170" s="109"/>
      <c r="D170" s="110" t="s">
        <v>71</v>
      </c>
      <c r="E170" s="118" t="s">
        <v>285</v>
      </c>
      <c r="F170" s="118" t="s">
        <v>286</v>
      </c>
      <c r="J170" s="119">
        <f>BK170</f>
        <v>0</v>
      </c>
      <c r="L170" s="109"/>
      <c r="M170" s="113"/>
      <c r="P170" s="114">
        <f>P171</f>
        <v>0</v>
      </c>
      <c r="R170" s="114">
        <f>R171</f>
        <v>0</v>
      </c>
      <c r="T170" s="115">
        <f>T171</f>
        <v>0</v>
      </c>
      <c r="AR170" s="110" t="s">
        <v>128</v>
      </c>
      <c r="AT170" s="116" t="s">
        <v>71</v>
      </c>
      <c r="AU170" s="116" t="s">
        <v>77</v>
      </c>
      <c r="AY170" s="110" t="s">
        <v>110</v>
      </c>
      <c r="BK170" s="117">
        <f>BK171</f>
        <v>0</v>
      </c>
    </row>
    <row r="171" spans="2:65" s="1" customFormat="1" ht="16.5" customHeight="1">
      <c r="B171" s="25"/>
      <c r="C171" s="120" t="s">
        <v>287</v>
      </c>
      <c r="D171" s="120" t="s">
        <v>112</v>
      </c>
      <c r="E171" s="121" t="s">
        <v>288</v>
      </c>
      <c r="F171" s="122" t="s">
        <v>289</v>
      </c>
      <c r="G171" s="123" t="s">
        <v>158</v>
      </c>
      <c r="H171" s="124">
        <v>1</v>
      </c>
      <c r="I171" s="125"/>
      <c r="J171" s="125">
        <f>ROUND(I171*H171,2)</f>
        <v>0</v>
      </c>
      <c r="K171" s="126"/>
      <c r="L171" s="25"/>
      <c r="M171" s="143" t="s">
        <v>1</v>
      </c>
      <c r="N171" s="144" t="s">
        <v>37</v>
      </c>
      <c r="O171" s="145">
        <v>0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31" t="s">
        <v>290</v>
      </c>
      <c r="AT171" s="131" t="s">
        <v>112</v>
      </c>
      <c r="AU171" s="131" t="s">
        <v>79</v>
      </c>
      <c r="AY171" s="13" t="s">
        <v>110</v>
      </c>
      <c r="BE171" s="132">
        <f>IF(N171="základní",J171,0)</f>
        <v>0</v>
      </c>
      <c r="BF171" s="132">
        <f>IF(N171="snížená",J171,0)</f>
        <v>0</v>
      </c>
      <c r="BG171" s="132">
        <f>IF(N171="zákl. přenesená",J171,0)</f>
        <v>0</v>
      </c>
      <c r="BH171" s="132">
        <f>IF(N171="sníž. přenesená",J171,0)</f>
        <v>0</v>
      </c>
      <c r="BI171" s="132">
        <f>IF(N171="nulová",J171,0)</f>
        <v>0</v>
      </c>
      <c r="BJ171" s="13" t="s">
        <v>77</v>
      </c>
      <c r="BK171" s="132">
        <f>ROUND(I171*H171,2)</f>
        <v>0</v>
      </c>
      <c r="BL171" s="13" t="s">
        <v>290</v>
      </c>
      <c r="BM171" s="131" t="s">
        <v>291</v>
      </c>
    </row>
    <row r="172" spans="2:65" s="1" customFormat="1" ht="6.95" customHeight="1">
      <c r="B172" s="37"/>
      <c r="C172" s="38"/>
      <c r="D172" s="38"/>
      <c r="E172" s="38"/>
      <c r="F172" s="38"/>
      <c r="G172" s="38"/>
      <c r="H172" s="38"/>
      <c r="I172" s="38"/>
      <c r="J172" s="38"/>
      <c r="K172" s="38"/>
      <c r="L172" s="25"/>
    </row>
  </sheetData>
  <autoFilter ref="C120:K171" xr:uid="{00000000-0009-0000-0000-000001000000}"/>
  <mergeCells count="5">
    <mergeCell ref="E7:H7"/>
    <mergeCell ref="E25:H25"/>
    <mergeCell ref="E85:H85"/>
    <mergeCell ref="E113:H113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Oprava ulice Dvořákova</vt:lpstr>
      <vt:lpstr>'Oprava ulice Dvořákova'!Názvy_tisku</vt:lpstr>
      <vt:lpstr>'Rekapitulace stavby'!Názvy_tisku</vt:lpstr>
      <vt:lpstr>'Oprava ulice Dvořákova'!Oblast_tisku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Ausficír</dc:creator>
  <cp:lastModifiedBy>Ing. Jiří Ausficír</cp:lastModifiedBy>
  <dcterms:created xsi:type="dcterms:W3CDTF">2023-11-23T12:07:43Z</dcterms:created>
  <dcterms:modified xsi:type="dcterms:W3CDTF">2024-06-12T20:23:50Z</dcterms:modified>
</cp:coreProperties>
</file>